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 - UPJŠ\U - DOKUMENTY\U - ENERGETIKA\"/>
    </mc:Choice>
  </mc:AlternateContent>
  <bookViews>
    <workbookView xWindow="0" yWindow="0" windowWidth="28800" windowHeight="11475"/>
  </bookViews>
  <sheets>
    <sheet name="Podklady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5" i="1" l="1"/>
  <c r="I315" i="1"/>
  <c r="T4" i="1" l="1"/>
  <c r="W69" i="1"/>
  <c r="X69" i="1"/>
  <c r="T160" i="1"/>
  <c r="R163" i="1"/>
  <c r="S163" i="1"/>
  <c r="T163" i="1"/>
  <c r="R164" i="1"/>
  <c r="S164" i="1"/>
  <c r="T164" i="1"/>
  <c r="R176" i="1"/>
  <c r="S176" i="1"/>
  <c r="T176" i="1"/>
  <c r="R177" i="1"/>
  <c r="S177" i="1"/>
  <c r="T177" i="1"/>
  <c r="R189" i="1"/>
  <c r="S189" i="1"/>
  <c r="T189" i="1"/>
  <c r="R190" i="1"/>
  <c r="S190" i="1"/>
  <c r="T190" i="1"/>
  <c r="R202" i="1"/>
  <c r="S202" i="1"/>
  <c r="T202" i="1"/>
  <c r="R203" i="1"/>
  <c r="S203" i="1"/>
  <c r="T203" i="1"/>
  <c r="R254" i="1"/>
  <c r="S254" i="1"/>
  <c r="T254" i="1"/>
  <c r="R255" i="1"/>
  <c r="S255" i="1"/>
  <c r="T255" i="1"/>
  <c r="T264" i="1"/>
  <c r="T291" i="1"/>
  <c r="T294" i="1"/>
  <c r="T296" i="1" s="1"/>
  <c r="V297" i="1"/>
  <c r="V298" i="1"/>
  <c r="R301" i="1"/>
  <c r="S301" i="1"/>
  <c r="T301" i="1"/>
  <c r="T310" i="1"/>
  <c r="T311" i="1"/>
  <c r="R313" i="1"/>
  <c r="S313" i="1"/>
  <c r="T313" i="1"/>
  <c r="R314" i="1"/>
  <c r="S314" i="1"/>
  <c r="T314" i="1"/>
  <c r="R323" i="1"/>
  <c r="S323" i="1"/>
  <c r="T323" i="1"/>
  <c r="R324" i="1"/>
  <c r="S324" i="1"/>
  <c r="T324" i="1"/>
  <c r="R326" i="1"/>
  <c r="S326" i="1"/>
  <c r="T326" i="1"/>
  <c r="R327" i="1"/>
  <c r="S327" i="1"/>
  <c r="T327" i="1"/>
  <c r="R369" i="1"/>
  <c r="S369" i="1"/>
  <c r="T369" i="1"/>
  <c r="R370" i="1"/>
  <c r="S370" i="1"/>
  <c r="T370" i="1"/>
  <c r="R372" i="1"/>
  <c r="S372" i="1"/>
  <c r="T372" i="1"/>
  <c r="R373" i="1"/>
  <c r="S373" i="1"/>
  <c r="T373" i="1"/>
  <c r="R375" i="1"/>
  <c r="S375" i="1"/>
  <c r="T375" i="1"/>
  <c r="R376" i="1"/>
  <c r="S376" i="1"/>
  <c r="T376" i="1"/>
  <c r="R378" i="1"/>
  <c r="S378" i="1"/>
  <c r="T378" i="1"/>
  <c r="R379" i="1"/>
  <c r="S379" i="1"/>
  <c r="T379" i="1"/>
  <c r="V594" i="1"/>
  <c r="W594" i="1"/>
  <c r="V595" i="1" s="1"/>
  <c r="X594" i="1"/>
  <c r="K338" i="1" l="1"/>
  <c r="M338" i="1" s="1"/>
  <c r="O338" i="1" s="1"/>
  <c r="K562" i="1"/>
  <c r="M562" i="1" s="1"/>
  <c r="O562" i="1" s="1"/>
  <c r="K556" i="1"/>
  <c r="M556" i="1" s="1"/>
  <c r="K553" i="1"/>
  <c r="M553" i="1" s="1"/>
  <c r="O553" i="1" s="1"/>
  <c r="K542" i="1"/>
  <c r="M542" i="1" s="1"/>
  <c r="K539" i="1"/>
  <c r="M539" i="1" s="1"/>
  <c r="O539" i="1" s="1"/>
  <c r="K444" i="1"/>
  <c r="K441" i="1"/>
  <c r="M441" i="1" s="1"/>
  <c r="K438" i="1"/>
  <c r="M438" i="1" s="1"/>
  <c r="K435" i="1"/>
  <c r="M435" i="1" s="1"/>
  <c r="O435" i="1" s="1"/>
  <c r="K431" i="1"/>
  <c r="M431" i="1" s="1"/>
  <c r="K428" i="1"/>
  <c r="M428" i="1" s="1"/>
  <c r="O428" i="1" s="1"/>
  <c r="K425" i="1"/>
  <c r="M425" i="1" s="1"/>
  <c r="K422" i="1"/>
  <c r="M422" i="1" s="1"/>
  <c r="O422" i="1" s="1"/>
  <c r="K417" i="1"/>
  <c r="M417" i="1" s="1"/>
  <c r="O417" i="1" s="1"/>
  <c r="K414" i="1"/>
  <c r="M414" i="1" s="1"/>
  <c r="O414" i="1" s="1"/>
  <c r="K411" i="1"/>
  <c r="M411" i="1" s="1"/>
  <c r="K408" i="1"/>
  <c r="M408" i="1" s="1"/>
  <c r="O408" i="1" s="1"/>
  <c r="K401" i="1"/>
  <c r="M401" i="1" s="1"/>
  <c r="K398" i="1"/>
  <c r="M398" i="1" s="1"/>
  <c r="O398" i="1" s="1"/>
  <c r="K395" i="1"/>
  <c r="M395" i="1" s="1"/>
  <c r="K388" i="1"/>
  <c r="M388" i="1" s="1"/>
  <c r="O388" i="1" s="1"/>
  <c r="K385" i="1"/>
  <c r="M385" i="1" s="1"/>
  <c r="K382" i="1"/>
  <c r="M382" i="1" s="1"/>
  <c r="O382" i="1" s="1"/>
  <c r="K375" i="1"/>
  <c r="M375" i="1" s="1"/>
  <c r="K372" i="1"/>
  <c r="M372" i="1" s="1"/>
  <c r="O372" i="1" s="1"/>
  <c r="K369" i="1"/>
  <c r="M369" i="1" s="1"/>
  <c r="K365" i="1"/>
  <c r="M365" i="1" s="1"/>
  <c r="O365" i="1" s="1"/>
  <c r="K362" i="1"/>
  <c r="M362" i="1" s="1"/>
  <c r="K359" i="1"/>
  <c r="M359" i="1" s="1"/>
  <c r="O359" i="1" s="1"/>
  <c r="K356" i="1"/>
  <c r="M356" i="1" s="1"/>
  <c r="O356" i="1" s="1"/>
  <c r="K349" i="1"/>
  <c r="M349" i="1" s="1"/>
  <c r="K346" i="1"/>
  <c r="M346" i="1" s="1"/>
  <c r="O346" i="1" s="1"/>
  <c r="K343" i="1"/>
  <c r="M343" i="1" s="1"/>
  <c r="O343" i="1" s="1"/>
  <c r="K333" i="1"/>
  <c r="K330" i="1"/>
  <c r="M330" i="1" s="1"/>
  <c r="O330" i="1" s="1"/>
  <c r="K326" i="1"/>
  <c r="K313" i="1"/>
  <c r="M313" i="1" s="1"/>
  <c r="O313" i="1" s="1"/>
  <c r="K254" i="1"/>
  <c r="M254" i="1" s="1"/>
  <c r="K202" i="1"/>
  <c r="M202" i="1" s="1"/>
  <c r="K189" i="1"/>
  <c r="M189" i="1" s="1"/>
  <c r="O189" i="1" s="1"/>
  <c r="K176" i="1"/>
  <c r="K163" i="1"/>
  <c r="M163" i="1" s="1"/>
  <c r="O163" i="1" s="1"/>
  <c r="K153" i="1"/>
  <c r="M153" i="1" s="1"/>
  <c r="O153" i="1" s="1"/>
  <c r="K150" i="1"/>
  <c r="M150" i="1" s="1"/>
  <c r="O150" i="1" s="1"/>
  <c r="K147" i="1"/>
  <c r="M147" i="1" s="1"/>
  <c r="O147" i="1" s="1"/>
  <c r="K140" i="1"/>
  <c r="M140" i="1" s="1"/>
  <c r="O140" i="1" s="1"/>
  <c r="K137" i="1"/>
  <c r="M137" i="1" s="1"/>
  <c r="O137" i="1" s="1"/>
  <c r="K134" i="1"/>
  <c r="M134" i="1" s="1"/>
  <c r="O134" i="1" s="1"/>
  <c r="K127" i="1"/>
  <c r="M127" i="1" s="1"/>
  <c r="O127" i="1" s="1"/>
  <c r="K124" i="1"/>
  <c r="M124" i="1" s="1"/>
  <c r="O124" i="1" s="1"/>
  <c r="K121" i="1"/>
  <c r="K114" i="1"/>
  <c r="M114" i="1" s="1"/>
  <c r="O114" i="1" s="1"/>
  <c r="K111" i="1"/>
  <c r="M111" i="1" s="1"/>
  <c r="O111" i="1" s="1"/>
  <c r="K108" i="1"/>
  <c r="M108" i="1" s="1"/>
  <c r="K104" i="1"/>
  <c r="M104" i="1" s="1"/>
  <c r="O104" i="1" s="1"/>
  <c r="K101" i="1"/>
  <c r="M101" i="1" s="1"/>
  <c r="O101" i="1" s="1"/>
  <c r="K98" i="1"/>
  <c r="M98" i="1" s="1"/>
  <c r="O98" i="1" s="1"/>
  <c r="K95" i="1"/>
  <c r="M95" i="1" s="1"/>
  <c r="O95" i="1" s="1"/>
  <c r="K88" i="1"/>
  <c r="M88" i="1" s="1"/>
  <c r="K85" i="1"/>
  <c r="M85" i="1" s="1"/>
  <c r="O85" i="1" s="1"/>
  <c r="K82" i="1"/>
  <c r="M82" i="1" s="1"/>
  <c r="K75" i="1"/>
  <c r="M75" i="1" s="1"/>
  <c r="O75" i="1" s="1"/>
  <c r="K72" i="1"/>
  <c r="M72" i="1" s="1"/>
  <c r="O72" i="1" s="1"/>
  <c r="K69" i="1"/>
  <c r="M69" i="1" s="1"/>
  <c r="O69" i="1" s="1"/>
  <c r="K62" i="1"/>
  <c r="M62" i="1" s="1"/>
  <c r="O62" i="1" s="1"/>
  <c r="K59" i="1"/>
  <c r="M59" i="1" s="1"/>
  <c r="O59" i="1" s="1"/>
  <c r="K56" i="1"/>
  <c r="M56" i="1" s="1"/>
  <c r="O56" i="1" s="1"/>
  <c r="K26" i="1"/>
  <c r="M26" i="1" s="1"/>
  <c r="O26" i="1" s="1"/>
  <c r="K20" i="1"/>
  <c r="M20" i="1" s="1"/>
  <c r="O20" i="1" s="1"/>
  <c r="K17" i="1"/>
  <c r="M17" i="1" s="1"/>
  <c r="O17" i="1" s="1"/>
  <c r="O594" i="1"/>
  <c r="O561" i="1"/>
  <c r="O380" i="1"/>
  <c r="O325" i="1"/>
  <c r="O302" i="1"/>
  <c r="O25" i="1"/>
  <c r="M594" i="1"/>
  <c r="M561" i="1"/>
  <c r="M380" i="1"/>
  <c r="M325" i="1"/>
  <c r="M302" i="1"/>
  <c r="M25" i="1"/>
  <c r="K594" i="1"/>
  <c r="K561" i="1"/>
  <c r="K380" i="1"/>
  <c r="K325" i="1"/>
  <c r="K302" i="1"/>
  <c r="K25" i="1"/>
  <c r="M121" i="1" l="1"/>
  <c r="O121" i="1" s="1"/>
  <c r="M326" i="1"/>
  <c r="M444" i="1"/>
  <c r="O82" i="1"/>
  <c r="O88" i="1"/>
  <c r="O108" i="1"/>
  <c r="O441" i="1"/>
  <c r="O349" i="1"/>
  <c r="O202" i="1"/>
  <c r="M176" i="1"/>
  <c r="O254" i="1"/>
  <c r="O375" i="1"/>
  <c r="O385" i="1"/>
  <c r="O438" i="1"/>
  <c r="O444" i="1"/>
  <c r="M333" i="1"/>
  <c r="O411" i="1"/>
  <c r="O326" i="1"/>
  <c r="O395" i="1"/>
  <c r="O401" i="1"/>
  <c r="O542" i="1"/>
  <c r="O556" i="1"/>
  <c r="O362" i="1"/>
  <c r="O369" i="1"/>
  <c r="O425" i="1"/>
  <c r="O431" i="1"/>
  <c r="O333" i="1" l="1"/>
  <c r="O176" i="1"/>
  <c r="I353" i="1"/>
  <c r="I352" i="1"/>
  <c r="K352" i="1" s="1"/>
  <c r="M352" i="1" s="1"/>
  <c r="O352" i="1" s="1"/>
  <c r="H353" i="1"/>
  <c r="H352" i="1"/>
  <c r="G353" i="1"/>
  <c r="G352" i="1"/>
  <c r="D369" i="1" l="1"/>
  <c r="D372" i="1"/>
  <c r="I374" i="1"/>
  <c r="K374" i="1" s="1"/>
  <c r="H374" i="1"/>
  <c r="D375" i="1"/>
  <c r="D381" i="1"/>
  <c r="D382" i="1"/>
  <c r="D385" i="1"/>
  <c r="D388" i="1"/>
  <c r="D394" i="1"/>
  <c r="D395" i="1"/>
  <c r="I397" i="1"/>
  <c r="K397" i="1" s="1"/>
  <c r="H397" i="1"/>
  <c r="G397" i="1"/>
  <c r="D398" i="1"/>
  <c r="D401" i="1"/>
  <c r="D407" i="1"/>
  <c r="M374" i="1" l="1"/>
  <c r="K373" i="1"/>
  <c r="M397" i="1"/>
  <c r="K396" i="1"/>
  <c r="H380" i="1"/>
  <c r="G377" i="1"/>
  <c r="G371" i="1"/>
  <c r="H377" i="1"/>
  <c r="I377" i="1"/>
  <c r="K377" i="1" s="1"/>
  <c r="H381" i="1"/>
  <c r="G374" i="1"/>
  <c r="I381" i="1"/>
  <c r="I380" i="1"/>
  <c r="G380" i="1"/>
  <c r="G381" i="1"/>
  <c r="H371" i="1"/>
  <c r="I371" i="1"/>
  <c r="K371" i="1" s="1"/>
  <c r="I336" i="1"/>
  <c r="H336" i="1"/>
  <c r="G336" i="1"/>
  <c r="K336" i="1" l="1"/>
  <c r="M336" i="1" s="1"/>
  <c r="O336" i="1" s="1"/>
  <c r="M377" i="1"/>
  <c r="K376" i="1"/>
  <c r="O397" i="1"/>
  <c r="O396" i="1" s="1"/>
  <c r="M396" i="1"/>
  <c r="M371" i="1"/>
  <c r="K370" i="1"/>
  <c r="K381" i="1" s="1"/>
  <c r="M373" i="1"/>
  <c r="O374" i="1"/>
  <c r="O373" i="1" s="1"/>
  <c r="G384" i="1"/>
  <c r="I384" i="1"/>
  <c r="K384" i="1" s="1"/>
  <c r="H384" i="1"/>
  <c r="I321" i="1"/>
  <c r="R321" i="1" s="1"/>
  <c r="I320" i="1"/>
  <c r="H321" i="1"/>
  <c r="S321" i="1" s="1"/>
  <c r="H320" i="1"/>
  <c r="S320" i="1" s="1"/>
  <c r="G321" i="1"/>
  <c r="T321" i="1" s="1"/>
  <c r="G320" i="1"/>
  <c r="T320" i="1" s="1"/>
  <c r="I308" i="1"/>
  <c r="R308" i="1" s="1"/>
  <c r="I307" i="1"/>
  <c r="H308" i="1"/>
  <c r="S308" i="1" s="1"/>
  <c r="H307" i="1"/>
  <c r="S307" i="1" s="1"/>
  <c r="G308" i="1"/>
  <c r="T308" i="1" s="1"/>
  <c r="G307" i="1"/>
  <c r="T307" i="1" s="1"/>
  <c r="I295" i="1"/>
  <c r="I294" i="1"/>
  <c r="K294" i="1" s="1"/>
  <c r="H295" i="1"/>
  <c r="H294" i="1"/>
  <c r="G295" i="1"/>
  <c r="G294" i="1"/>
  <c r="E317" i="1"/>
  <c r="H318" i="1" s="1"/>
  <c r="S318" i="1" s="1"/>
  <c r="I284" i="1"/>
  <c r="R284" i="1" s="1"/>
  <c r="I283" i="1"/>
  <c r="H284" i="1"/>
  <c r="S284" i="1" s="1"/>
  <c r="H283" i="1"/>
  <c r="S283" i="1" s="1"/>
  <c r="G284" i="1"/>
  <c r="T284" i="1" s="1"/>
  <c r="G283" i="1"/>
  <c r="T283" i="1" s="1"/>
  <c r="I281" i="1"/>
  <c r="R281" i="1" s="1"/>
  <c r="I280" i="1"/>
  <c r="H281" i="1"/>
  <c r="S281" i="1" s="1"/>
  <c r="H280" i="1"/>
  <c r="S280" i="1" s="1"/>
  <c r="G281" i="1"/>
  <c r="T281" i="1" s="1"/>
  <c r="G280" i="1"/>
  <c r="T280" i="1" s="1"/>
  <c r="I271" i="1"/>
  <c r="AB271" i="1" s="1"/>
  <c r="I270" i="1"/>
  <c r="AB270" i="1" s="1"/>
  <c r="H271" i="1"/>
  <c r="AA271" i="1" s="1"/>
  <c r="H270" i="1"/>
  <c r="AA270" i="1" s="1"/>
  <c r="G271" i="1"/>
  <c r="Z271" i="1" s="1"/>
  <c r="G270" i="1"/>
  <c r="Z270" i="1" s="1"/>
  <c r="G268" i="1"/>
  <c r="Z268" i="1" s="1"/>
  <c r="G267" i="1"/>
  <c r="Z267" i="1" s="1"/>
  <c r="H268" i="1"/>
  <c r="AA268" i="1" s="1"/>
  <c r="H267" i="1"/>
  <c r="AA267" i="1" s="1"/>
  <c r="I268" i="1"/>
  <c r="AB268" i="1" s="1"/>
  <c r="I267" i="1"/>
  <c r="AB267" i="1" s="1"/>
  <c r="E277" i="1"/>
  <c r="I258" i="1"/>
  <c r="R258" i="1" s="1"/>
  <c r="I257" i="1"/>
  <c r="H258" i="1"/>
  <c r="S258" i="1" s="1"/>
  <c r="H257" i="1"/>
  <c r="S257" i="1" s="1"/>
  <c r="G258" i="1"/>
  <c r="T258" i="1" s="1"/>
  <c r="G257" i="1"/>
  <c r="T257" i="1" s="1"/>
  <c r="I206" i="1"/>
  <c r="R206" i="1" s="1"/>
  <c r="I205" i="1"/>
  <c r="H206" i="1"/>
  <c r="S206" i="1" s="1"/>
  <c r="H205" i="1"/>
  <c r="S205" i="1" s="1"/>
  <c r="G206" i="1"/>
  <c r="T206" i="1" s="1"/>
  <c r="G205" i="1"/>
  <c r="T205" i="1" s="1"/>
  <c r="I193" i="1"/>
  <c r="R193" i="1" s="1"/>
  <c r="I192" i="1"/>
  <c r="H193" i="1"/>
  <c r="S193" i="1" s="1"/>
  <c r="H192" i="1"/>
  <c r="S192" i="1" s="1"/>
  <c r="G193" i="1"/>
  <c r="T193" i="1" s="1"/>
  <c r="G192" i="1"/>
  <c r="T192" i="1" s="1"/>
  <c r="I180" i="1"/>
  <c r="R180" i="1" s="1"/>
  <c r="I179" i="1"/>
  <c r="H180" i="1"/>
  <c r="S180" i="1" s="1"/>
  <c r="H179" i="1"/>
  <c r="S179" i="1" s="1"/>
  <c r="G180" i="1"/>
  <c r="T180" i="1" s="1"/>
  <c r="G179" i="1"/>
  <c r="T179" i="1" s="1"/>
  <c r="I167" i="1"/>
  <c r="I166" i="1"/>
  <c r="H167" i="1"/>
  <c r="H166" i="1"/>
  <c r="G167" i="1"/>
  <c r="G166" i="1"/>
  <c r="E199" i="1"/>
  <c r="E49" i="1"/>
  <c r="G594" i="1"/>
  <c r="H594" i="1"/>
  <c r="I594" i="1"/>
  <c r="G565" i="1"/>
  <c r="H565" i="1"/>
  <c r="I565" i="1"/>
  <c r="D565" i="1"/>
  <c r="G564" i="1"/>
  <c r="H564" i="1"/>
  <c r="I564" i="1"/>
  <c r="K564" i="1" s="1"/>
  <c r="G561" i="1"/>
  <c r="H561" i="1"/>
  <c r="I561" i="1"/>
  <c r="G558" i="1"/>
  <c r="H558" i="1"/>
  <c r="I558" i="1"/>
  <c r="K558" i="1" s="1"/>
  <c r="G555" i="1"/>
  <c r="H555" i="1"/>
  <c r="I555" i="1"/>
  <c r="K555" i="1" s="1"/>
  <c r="G544" i="1"/>
  <c r="H544" i="1"/>
  <c r="I544" i="1"/>
  <c r="K544" i="1" s="1"/>
  <c r="G541" i="1"/>
  <c r="H541" i="1"/>
  <c r="I541" i="1"/>
  <c r="K541" i="1" s="1"/>
  <c r="C539" i="1"/>
  <c r="D538" i="1"/>
  <c r="D525" i="1"/>
  <c r="D512" i="1"/>
  <c r="D499" i="1"/>
  <c r="D486" i="1"/>
  <c r="D473" i="1"/>
  <c r="D460" i="1"/>
  <c r="D447" i="1"/>
  <c r="D444" i="1"/>
  <c r="D441" i="1"/>
  <c r="D438" i="1"/>
  <c r="D435" i="1"/>
  <c r="D434" i="1"/>
  <c r="D431" i="1"/>
  <c r="D428" i="1"/>
  <c r="D425" i="1"/>
  <c r="D422" i="1"/>
  <c r="G420" i="1"/>
  <c r="H420" i="1"/>
  <c r="I420" i="1"/>
  <c r="D420" i="1"/>
  <c r="G419" i="1"/>
  <c r="H419" i="1"/>
  <c r="I419" i="1"/>
  <c r="K419" i="1" s="1"/>
  <c r="G416" i="1"/>
  <c r="H416" i="1"/>
  <c r="I416" i="1"/>
  <c r="K416" i="1" s="1"/>
  <c r="G413" i="1"/>
  <c r="H413" i="1"/>
  <c r="I413" i="1"/>
  <c r="K413" i="1" s="1"/>
  <c r="G410" i="1"/>
  <c r="H410" i="1"/>
  <c r="I410" i="1"/>
  <c r="K410" i="1" s="1"/>
  <c r="D368" i="1"/>
  <c r="D365" i="1"/>
  <c r="D362" i="1"/>
  <c r="D359" i="1"/>
  <c r="D356" i="1"/>
  <c r="D355" i="1"/>
  <c r="D352" i="1"/>
  <c r="D349" i="1"/>
  <c r="D346" i="1"/>
  <c r="D343" i="1"/>
  <c r="D342" i="1"/>
  <c r="D336" i="1"/>
  <c r="G335" i="1"/>
  <c r="H335" i="1"/>
  <c r="I335" i="1"/>
  <c r="K335" i="1" s="1"/>
  <c r="D333" i="1"/>
  <c r="G332" i="1"/>
  <c r="H332" i="1"/>
  <c r="I332" i="1"/>
  <c r="K332" i="1" s="1"/>
  <c r="D330" i="1"/>
  <c r="D329" i="1"/>
  <c r="G328" i="1"/>
  <c r="H328" i="1"/>
  <c r="I328" i="1"/>
  <c r="K328" i="1" s="1"/>
  <c r="D326" i="1"/>
  <c r="D323" i="1"/>
  <c r="D320" i="1"/>
  <c r="D317" i="1"/>
  <c r="D316" i="1"/>
  <c r="G315" i="1"/>
  <c r="K315" i="1"/>
  <c r="D313" i="1"/>
  <c r="D310" i="1"/>
  <c r="D307" i="1"/>
  <c r="D304" i="1"/>
  <c r="D303" i="1"/>
  <c r="D300" i="1"/>
  <c r="D297" i="1"/>
  <c r="D294" i="1"/>
  <c r="T295" i="1" s="1"/>
  <c r="D291" i="1"/>
  <c r="D289" i="1"/>
  <c r="D283" i="1"/>
  <c r="D280" i="1"/>
  <c r="D277" i="1"/>
  <c r="D276" i="1"/>
  <c r="D270" i="1"/>
  <c r="D267" i="1"/>
  <c r="D264" i="1"/>
  <c r="D263" i="1"/>
  <c r="D257" i="1"/>
  <c r="D254" i="1"/>
  <c r="D251" i="1"/>
  <c r="D250" i="1"/>
  <c r="E237" i="1"/>
  <c r="D224" i="1"/>
  <c r="D211" i="1"/>
  <c r="D205" i="1"/>
  <c r="D202" i="1"/>
  <c r="D199" i="1"/>
  <c r="D198" i="1"/>
  <c r="D192" i="1"/>
  <c r="D189" i="1"/>
  <c r="D186" i="1"/>
  <c r="D185" i="1"/>
  <c r="D179" i="1"/>
  <c r="D176" i="1"/>
  <c r="D173" i="1"/>
  <c r="D172" i="1"/>
  <c r="D166" i="1"/>
  <c r="D163" i="1"/>
  <c r="D160" i="1"/>
  <c r="D159" i="1"/>
  <c r="G155" i="1"/>
  <c r="H155" i="1"/>
  <c r="I155" i="1"/>
  <c r="K155" i="1" s="1"/>
  <c r="D153" i="1"/>
  <c r="D150" i="1"/>
  <c r="D147" i="1"/>
  <c r="D146" i="1"/>
  <c r="D140" i="1"/>
  <c r="D137" i="1"/>
  <c r="G136" i="1"/>
  <c r="H136" i="1"/>
  <c r="I136" i="1"/>
  <c r="K136" i="1" s="1"/>
  <c r="D134" i="1"/>
  <c r="D133" i="1"/>
  <c r="D127" i="1"/>
  <c r="D124" i="1"/>
  <c r="D121" i="1"/>
  <c r="E120" i="1"/>
  <c r="D120" i="1"/>
  <c r="D114" i="1"/>
  <c r="D111" i="1"/>
  <c r="D108" i="1"/>
  <c r="D107" i="1"/>
  <c r="G106" i="1"/>
  <c r="H106" i="1"/>
  <c r="I106" i="1"/>
  <c r="K106" i="1" s="1"/>
  <c r="D104" i="1"/>
  <c r="D101" i="1"/>
  <c r="D98" i="1"/>
  <c r="G97" i="1"/>
  <c r="H97" i="1"/>
  <c r="I97" i="1"/>
  <c r="K97" i="1" s="1"/>
  <c r="D95" i="1"/>
  <c r="D94" i="1"/>
  <c r="D88" i="1"/>
  <c r="D85" i="1"/>
  <c r="D82" i="1"/>
  <c r="D81" i="1"/>
  <c r="D75" i="1"/>
  <c r="D72" i="1"/>
  <c r="D69" i="1"/>
  <c r="D68" i="1"/>
  <c r="D62" i="1"/>
  <c r="D59" i="1"/>
  <c r="D56" i="1"/>
  <c r="D55" i="1"/>
  <c r="D49" i="1"/>
  <c r="D46" i="1"/>
  <c r="D43" i="1"/>
  <c r="D42" i="1"/>
  <c r="D36" i="1"/>
  <c r="D33" i="1"/>
  <c r="D30" i="1"/>
  <c r="E29" i="1"/>
  <c r="D29" i="1"/>
  <c r="D26" i="1"/>
  <c r="D23" i="1"/>
  <c r="D20" i="1"/>
  <c r="D17" i="1"/>
  <c r="D16" i="1"/>
  <c r="D10" i="1"/>
  <c r="D7" i="1"/>
  <c r="D4" i="1"/>
  <c r="Z167" i="1" l="1"/>
  <c r="T167" i="1"/>
  <c r="R167" i="1"/>
  <c r="AB167" i="1"/>
  <c r="K283" i="1"/>
  <c r="M283" i="1" s="1"/>
  <c r="R283" i="1"/>
  <c r="S166" i="1"/>
  <c r="AA166" i="1"/>
  <c r="K179" i="1"/>
  <c r="M179" i="1" s="1"/>
  <c r="R179" i="1"/>
  <c r="K205" i="1"/>
  <c r="M205" i="1" s="1"/>
  <c r="O205" i="1" s="1"/>
  <c r="R205" i="1"/>
  <c r="K307" i="1"/>
  <c r="R307" i="1"/>
  <c r="AA167" i="1"/>
  <c r="S167" i="1"/>
  <c r="K280" i="1"/>
  <c r="M280" i="1" s="1"/>
  <c r="O280" i="1" s="1"/>
  <c r="R280" i="1"/>
  <c r="T166" i="1"/>
  <c r="Z166" i="1"/>
  <c r="K166" i="1"/>
  <c r="M166" i="1" s="1"/>
  <c r="AB166" i="1"/>
  <c r="R166" i="1"/>
  <c r="K192" i="1"/>
  <c r="M192" i="1" s="1"/>
  <c r="R192" i="1"/>
  <c r="K257" i="1"/>
  <c r="R257" i="1"/>
  <c r="K320" i="1"/>
  <c r="M320" i="1" s="1"/>
  <c r="R320" i="1"/>
  <c r="M416" i="1"/>
  <c r="K415" i="1"/>
  <c r="M541" i="1"/>
  <c r="K540" i="1"/>
  <c r="M97" i="1"/>
  <c r="K96" i="1"/>
  <c r="M136" i="1"/>
  <c r="K135" i="1"/>
  <c r="M413" i="1"/>
  <c r="K412" i="1"/>
  <c r="M558" i="1"/>
  <c r="K557" i="1"/>
  <c r="K267" i="1"/>
  <c r="M307" i="1"/>
  <c r="M155" i="1"/>
  <c r="K154" i="1"/>
  <c r="M315" i="1"/>
  <c r="K314" i="1"/>
  <c r="M328" i="1"/>
  <c r="K327" i="1"/>
  <c r="M410" i="1"/>
  <c r="K409" i="1"/>
  <c r="M555" i="1"/>
  <c r="K554" i="1"/>
  <c r="M257" i="1"/>
  <c r="M294" i="1"/>
  <c r="M384" i="1"/>
  <c r="K383" i="1"/>
  <c r="M106" i="1"/>
  <c r="K105" i="1"/>
  <c r="M332" i="1"/>
  <c r="K331" i="1"/>
  <c r="M335" i="1"/>
  <c r="K334" i="1"/>
  <c r="M419" i="1"/>
  <c r="K418" i="1"/>
  <c r="M544" i="1"/>
  <c r="K543" i="1"/>
  <c r="M564" i="1"/>
  <c r="K563" i="1"/>
  <c r="K270" i="1"/>
  <c r="O371" i="1"/>
  <c r="O370" i="1" s="1"/>
  <c r="M370" i="1"/>
  <c r="O377" i="1"/>
  <c r="O376" i="1" s="1"/>
  <c r="M376" i="1"/>
  <c r="H297" i="1"/>
  <c r="E160" i="1"/>
  <c r="I161" i="1" s="1"/>
  <c r="E173" i="1"/>
  <c r="G174" i="1" s="1"/>
  <c r="T174" i="1" s="1"/>
  <c r="E551" i="1"/>
  <c r="E407" i="1"/>
  <c r="E394" i="1"/>
  <c r="E251" i="1"/>
  <c r="H252" i="1" s="1"/>
  <c r="S252" i="1" s="1"/>
  <c r="I200" i="1"/>
  <c r="R200" i="1" s="1"/>
  <c r="H199" i="1"/>
  <c r="S199" i="1" s="1"/>
  <c r="G199" i="1"/>
  <c r="T199" i="1" s="1"/>
  <c r="H200" i="1"/>
  <c r="S200" i="1" s="1"/>
  <c r="I199" i="1"/>
  <c r="G161" i="1"/>
  <c r="H311" i="1"/>
  <c r="S311" i="1" s="1"/>
  <c r="H310" i="1"/>
  <c r="S310" i="1" s="1"/>
  <c r="I311" i="1"/>
  <c r="R311" i="1" s="1"/>
  <c r="I310" i="1"/>
  <c r="I194" i="1"/>
  <c r="K194" i="1" s="1"/>
  <c r="M194" i="1" s="1"/>
  <c r="O194" i="1" s="1"/>
  <c r="E291" i="1"/>
  <c r="E186" i="1"/>
  <c r="H187" i="1" s="1"/>
  <c r="S187" i="1" s="1"/>
  <c r="E304" i="1"/>
  <c r="H277" i="1"/>
  <c r="S277" i="1" s="1"/>
  <c r="I278" i="1"/>
  <c r="R278" i="1" s="1"/>
  <c r="G278" i="1"/>
  <c r="T278" i="1" s="1"/>
  <c r="I277" i="1"/>
  <c r="G277" i="1"/>
  <c r="T277" i="1" s="1"/>
  <c r="H278" i="1"/>
  <c r="S278" i="1" s="1"/>
  <c r="H298" i="1"/>
  <c r="I297" i="1"/>
  <c r="K297" i="1" s="1"/>
  <c r="H49" i="1"/>
  <c r="S49" i="1" s="1"/>
  <c r="I50" i="1"/>
  <c r="R50" i="1" s="1"/>
  <c r="G50" i="1"/>
  <c r="T50" i="1" s="1"/>
  <c r="I49" i="1"/>
  <c r="G49" i="1"/>
  <c r="T49" i="1" s="1"/>
  <c r="H50" i="1"/>
  <c r="S50" i="1" s="1"/>
  <c r="E16" i="1"/>
  <c r="E42" i="1"/>
  <c r="E55" i="1"/>
  <c r="G186" i="1"/>
  <c r="T186" i="1" s="1"/>
  <c r="G317" i="1"/>
  <c r="T317" i="1" s="1"/>
  <c r="I317" i="1"/>
  <c r="E68" i="1"/>
  <c r="E133" i="1"/>
  <c r="E146" i="1"/>
  <c r="E159" i="1"/>
  <c r="E447" i="1"/>
  <c r="E473" i="1"/>
  <c r="E499" i="1"/>
  <c r="E525" i="1"/>
  <c r="D539" i="1"/>
  <c r="D567" i="1" s="1"/>
  <c r="E565" i="1"/>
  <c r="B567" i="1"/>
  <c r="C567" i="1" s="1"/>
  <c r="E4" i="1"/>
  <c r="E30" i="1"/>
  <c r="E43" i="1"/>
  <c r="G187" i="1"/>
  <c r="T187" i="1" s="1"/>
  <c r="I187" i="1"/>
  <c r="R187" i="1" s="1"/>
  <c r="G200" i="1"/>
  <c r="T200" i="1" s="1"/>
  <c r="E264" i="1"/>
  <c r="G318" i="1"/>
  <c r="T318" i="1" s="1"/>
  <c r="I318" i="1"/>
  <c r="R318" i="1" s="1"/>
  <c r="E81" i="1"/>
  <c r="E250" i="1"/>
  <c r="E342" i="1"/>
  <c r="E7" i="1"/>
  <c r="E33" i="1"/>
  <c r="E46" i="1"/>
  <c r="H186" i="1"/>
  <c r="S186" i="1" s="1"/>
  <c r="H317" i="1"/>
  <c r="S317" i="1" s="1"/>
  <c r="E94" i="1"/>
  <c r="E107" i="1"/>
  <c r="E224" i="1"/>
  <c r="E434" i="1"/>
  <c r="E460" i="1"/>
  <c r="E486" i="1"/>
  <c r="E512" i="1"/>
  <c r="E538" i="1"/>
  <c r="E10" i="1"/>
  <c r="E36" i="1"/>
  <c r="D573" i="1"/>
  <c r="D576" i="1"/>
  <c r="D551" i="1"/>
  <c r="D542" i="1"/>
  <c r="I160" i="1" l="1"/>
  <c r="H160" i="1"/>
  <c r="G160" i="1"/>
  <c r="H161" i="1"/>
  <c r="I251" i="1"/>
  <c r="K251" i="1" s="1"/>
  <c r="M251" i="1" s="1"/>
  <c r="K317" i="1"/>
  <c r="R317" i="1"/>
  <c r="K49" i="1"/>
  <c r="R49" i="1"/>
  <c r="K277" i="1"/>
  <c r="R277" i="1"/>
  <c r="K160" i="1"/>
  <c r="M160" i="1" s="1"/>
  <c r="K310" i="1"/>
  <c r="M310" i="1" s="1"/>
  <c r="R310" i="1"/>
  <c r="R251" i="1"/>
  <c r="K199" i="1"/>
  <c r="M199" i="1" s="1"/>
  <c r="R199" i="1"/>
  <c r="M381" i="1"/>
  <c r="K420" i="1"/>
  <c r="I186" i="1"/>
  <c r="M270" i="1"/>
  <c r="M267" i="1"/>
  <c r="O320" i="1"/>
  <c r="O544" i="1"/>
  <c r="O543" i="1" s="1"/>
  <c r="M543" i="1"/>
  <c r="O335" i="1"/>
  <c r="O334" i="1" s="1"/>
  <c r="M334" i="1"/>
  <c r="M105" i="1"/>
  <c r="O106" i="1"/>
  <c r="O105" i="1" s="1"/>
  <c r="O384" i="1"/>
  <c r="O383" i="1" s="1"/>
  <c r="M383" i="1"/>
  <c r="O257" i="1"/>
  <c r="O166" i="1"/>
  <c r="M409" i="1"/>
  <c r="O410" i="1"/>
  <c r="O409" i="1" s="1"/>
  <c r="M314" i="1"/>
  <c r="O315" i="1"/>
  <c r="O314" i="1" s="1"/>
  <c r="O307" i="1"/>
  <c r="O413" i="1"/>
  <c r="O412" i="1" s="1"/>
  <c r="M412" i="1"/>
  <c r="O97" i="1"/>
  <c r="O96" i="1" s="1"/>
  <c r="M96" i="1"/>
  <c r="O541" i="1"/>
  <c r="O540" i="1" s="1"/>
  <c r="M540" i="1"/>
  <c r="M317" i="1"/>
  <c r="O283" i="1"/>
  <c r="O192" i="1"/>
  <c r="O193" i="1" s="1"/>
  <c r="M193" i="1"/>
  <c r="K565" i="1"/>
  <c r="M49" i="1"/>
  <c r="M297" i="1"/>
  <c r="O297" i="1" s="1"/>
  <c r="M277" i="1"/>
  <c r="O381" i="1"/>
  <c r="O564" i="1"/>
  <c r="O563" i="1" s="1"/>
  <c r="M563" i="1"/>
  <c r="O419" i="1"/>
  <c r="O418" i="1" s="1"/>
  <c r="M418" i="1"/>
  <c r="M331" i="1"/>
  <c r="O332" i="1"/>
  <c r="O331" i="1" s="1"/>
  <c r="O294" i="1"/>
  <c r="K193" i="1"/>
  <c r="O555" i="1"/>
  <c r="O554" i="1" s="1"/>
  <c r="M554" i="1"/>
  <c r="O328" i="1"/>
  <c r="O327" i="1" s="1"/>
  <c r="M327" i="1"/>
  <c r="M154" i="1"/>
  <c r="O155" i="1"/>
  <c r="O154" i="1" s="1"/>
  <c r="O558" i="1"/>
  <c r="O557" i="1" s="1"/>
  <c r="M557" i="1"/>
  <c r="O136" i="1"/>
  <c r="O135" i="1" s="1"/>
  <c r="M135" i="1"/>
  <c r="O179" i="1"/>
  <c r="O416" i="1"/>
  <c r="O415" i="1" s="1"/>
  <c r="M415" i="1"/>
  <c r="I298" i="1"/>
  <c r="H251" i="1"/>
  <c r="S251" i="1" s="1"/>
  <c r="I174" i="1"/>
  <c r="R174" i="1" s="1"/>
  <c r="H173" i="1"/>
  <c r="S173" i="1" s="1"/>
  <c r="I252" i="1"/>
  <c r="R252" i="1" s="1"/>
  <c r="G251" i="1"/>
  <c r="T251" i="1" s="1"/>
  <c r="G252" i="1"/>
  <c r="T252" i="1" s="1"/>
  <c r="E444" i="1"/>
  <c r="E404" i="1"/>
  <c r="E391" i="1"/>
  <c r="E428" i="1"/>
  <c r="E388" i="1"/>
  <c r="E401" i="1"/>
  <c r="E17" i="1"/>
  <c r="E395" i="1"/>
  <c r="H174" i="1"/>
  <c r="S174" i="1" s="1"/>
  <c r="I173" i="1"/>
  <c r="R173" i="1" s="1"/>
  <c r="G173" i="1"/>
  <c r="T173" i="1" s="1"/>
  <c r="H292" i="1"/>
  <c r="G291" i="1"/>
  <c r="H291" i="1"/>
  <c r="I292" i="1"/>
  <c r="G292" i="1"/>
  <c r="I291" i="1"/>
  <c r="K291" i="1" s="1"/>
  <c r="I305" i="1"/>
  <c r="R305" i="1" s="1"/>
  <c r="G305" i="1"/>
  <c r="T305" i="1" s="1"/>
  <c r="I304" i="1"/>
  <c r="G304" i="1"/>
  <c r="T304" i="1" s="1"/>
  <c r="H305" i="1"/>
  <c r="S305" i="1" s="1"/>
  <c r="H304" i="1"/>
  <c r="S304" i="1" s="1"/>
  <c r="C568" i="1"/>
  <c r="E422" i="1"/>
  <c r="I7" i="1"/>
  <c r="G7" i="1"/>
  <c r="H8" i="1"/>
  <c r="H7" i="1"/>
  <c r="I8" i="1"/>
  <c r="G8" i="1"/>
  <c r="I264" i="1"/>
  <c r="AB264" i="1" s="1"/>
  <c r="G264" i="1"/>
  <c r="Z264" i="1" s="1"/>
  <c r="H265" i="1"/>
  <c r="AA265" i="1" s="1"/>
  <c r="H264" i="1"/>
  <c r="AA264" i="1" s="1"/>
  <c r="I265" i="1"/>
  <c r="AB265" i="1" s="1"/>
  <c r="G265" i="1"/>
  <c r="Z265" i="1" s="1"/>
  <c r="E82" i="1"/>
  <c r="H10" i="1"/>
  <c r="I11" i="1"/>
  <c r="G11" i="1"/>
  <c r="I10" i="1"/>
  <c r="G10" i="1"/>
  <c r="H11" i="1"/>
  <c r="I46" i="1"/>
  <c r="G46" i="1"/>
  <c r="T46" i="1" s="1"/>
  <c r="H47" i="1"/>
  <c r="S47" i="1" s="1"/>
  <c r="H46" i="1"/>
  <c r="S46" i="1" s="1"/>
  <c r="I47" i="1"/>
  <c r="R47" i="1" s="1"/>
  <c r="G47" i="1"/>
  <c r="T47" i="1" s="1"/>
  <c r="I30" i="1"/>
  <c r="G30" i="1"/>
  <c r="T30" i="1" s="1"/>
  <c r="H31" i="1"/>
  <c r="S31" i="1" s="1"/>
  <c r="H30" i="1"/>
  <c r="S30" i="1" s="1"/>
  <c r="I31" i="1"/>
  <c r="R31" i="1" s="1"/>
  <c r="G31" i="1"/>
  <c r="T31" i="1" s="1"/>
  <c r="I36" i="1"/>
  <c r="R36" i="1" s="1"/>
  <c r="G36" i="1"/>
  <c r="T36" i="1" s="1"/>
  <c r="H37" i="1"/>
  <c r="S37" i="1" s="1"/>
  <c r="H36" i="1"/>
  <c r="S36" i="1" s="1"/>
  <c r="I37" i="1"/>
  <c r="R37" i="1" s="1"/>
  <c r="G37" i="1"/>
  <c r="T37" i="1" s="1"/>
  <c r="H43" i="1"/>
  <c r="S43" i="1" s="1"/>
  <c r="I44" i="1"/>
  <c r="R44" i="1" s="1"/>
  <c r="G44" i="1"/>
  <c r="T44" i="1" s="1"/>
  <c r="I43" i="1"/>
  <c r="G43" i="1"/>
  <c r="T43" i="1" s="1"/>
  <c r="H44" i="1"/>
  <c r="S44" i="1" s="1"/>
  <c r="H33" i="1"/>
  <c r="S33" i="1" s="1"/>
  <c r="I34" i="1"/>
  <c r="R34" i="1" s="1"/>
  <c r="G34" i="1"/>
  <c r="T34" i="1" s="1"/>
  <c r="I33" i="1"/>
  <c r="G33" i="1"/>
  <c r="T33" i="1" s="1"/>
  <c r="H34" i="1"/>
  <c r="S34" i="1" s="1"/>
  <c r="H4" i="1"/>
  <c r="I5" i="1"/>
  <c r="G5" i="1"/>
  <c r="I4" i="1"/>
  <c r="G4" i="1"/>
  <c r="H5" i="1"/>
  <c r="E114" i="1"/>
  <c r="E336" i="1"/>
  <c r="E101" i="1"/>
  <c r="E576" i="1"/>
  <c r="E548" i="1"/>
  <c r="E535" i="1"/>
  <c r="E509" i="1"/>
  <c r="E562" i="1"/>
  <c r="E496" i="1"/>
  <c r="E522" i="1"/>
  <c r="E457" i="1"/>
  <c r="E431" i="1"/>
  <c r="E483" i="1"/>
  <c r="E339" i="1"/>
  <c r="E470" i="1"/>
  <c r="E417" i="1"/>
  <c r="E260" i="1"/>
  <c r="E221" i="1"/>
  <c r="E273" i="1"/>
  <c r="E208" i="1"/>
  <c r="E195" i="1"/>
  <c r="E182" i="1"/>
  <c r="E169" i="1"/>
  <c r="E156" i="1"/>
  <c r="E130" i="1"/>
  <c r="E117" i="1"/>
  <c r="E247" i="1"/>
  <c r="E91" i="1"/>
  <c r="E39" i="1"/>
  <c r="E78" i="1"/>
  <c r="E65" i="1"/>
  <c r="E52" i="1"/>
  <c r="E234" i="1"/>
  <c r="E286" i="1"/>
  <c r="E143" i="1"/>
  <c r="E104" i="1"/>
  <c r="E13" i="1"/>
  <c r="E559" i="1"/>
  <c r="E545" i="1"/>
  <c r="E532" i="1"/>
  <c r="E506" i="1"/>
  <c r="E573" i="1"/>
  <c r="E493" i="1"/>
  <c r="E454" i="1"/>
  <c r="E519" i="1"/>
  <c r="E414" i="1"/>
  <c r="E467" i="1"/>
  <c r="E218" i="1"/>
  <c r="E480" i="1"/>
  <c r="E441" i="1"/>
  <c r="E244" i="1"/>
  <c r="E153" i="1"/>
  <c r="E231" i="1"/>
  <c r="E140" i="1"/>
  <c r="E26" i="1"/>
  <c r="D570" i="1"/>
  <c r="E382" i="1" s="1"/>
  <c r="E567" i="1"/>
  <c r="E553" i="1"/>
  <c r="E526" i="1"/>
  <c r="E539" i="1"/>
  <c r="E500" i="1"/>
  <c r="E513" i="1"/>
  <c r="E487" i="1"/>
  <c r="E448" i="1"/>
  <c r="E408" i="1"/>
  <c r="E461" i="1"/>
  <c r="E330" i="1"/>
  <c r="E212" i="1"/>
  <c r="E435" i="1"/>
  <c r="E474" i="1"/>
  <c r="E134" i="1"/>
  <c r="E238" i="1"/>
  <c r="E108" i="1"/>
  <c r="E225" i="1"/>
  <c r="E56" i="1"/>
  <c r="E121" i="1"/>
  <c r="E69" i="1"/>
  <c r="E88" i="1"/>
  <c r="E127" i="1"/>
  <c r="E147" i="1"/>
  <c r="E95" i="1"/>
  <c r="E62" i="1"/>
  <c r="E75" i="1"/>
  <c r="E23" i="1"/>
  <c r="AA5" i="1" l="1"/>
  <c r="Z160" i="1"/>
  <c r="AB5" i="1"/>
  <c r="M565" i="1"/>
  <c r="T147" i="1"/>
  <c r="R148" i="1"/>
  <c r="R147" i="1"/>
  <c r="S148" i="1"/>
  <c r="S147" i="1"/>
  <c r="T148" i="1"/>
  <c r="R62" i="1"/>
  <c r="S63" i="1"/>
  <c r="S62" i="1"/>
  <c r="T63" i="1"/>
  <c r="T62" i="1"/>
  <c r="R63" i="1"/>
  <c r="T88" i="1"/>
  <c r="R89" i="1"/>
  <c r="R88" i="1"/>
  <c r="S89" i="1"/>
  <c r="T89" i="1"/>
  <c r="S88" i="1"/>
  <c r="S553" i="1"/>
  <c r="T554" i="1"/>
  <c r="T553" i="1"/>
  <c r="R554" i="1"/>
  <c r="S554" i="1"/>
  <c r="R553" i="1"/>
  <c r="S441" i="1"/>
  <c r="T442" i="1"/>
  <c r="T441" i="1"/>
  <c r="R441" i="1"/>
  <c r="R442" i="1"/>
  <c r="S442" i="1"/>
  <c r="R415" i="1"/>
  <c r="R414" i="1"/>
  <c r="S415" i="1"/>
  <c r="S414" i="1"/>
  <c r="T414" i="1"/>
  <c r="T415" i="1"/>
  <c r="S559" i="1"/>
  <c r="T560" i="1"/>
  <c r="R559" i="1"/>
  <c r="R560" i="1"/>
  <c r="T559" i="1"/>
  <c r="S560" i="1"/>
  <c r="R337" i="1"/>
  <c r="T337" i="1"/>
  <c r="S337" i="1"/>
  <c r="S336" i="1"/>
  <c r="T336" i="1"/>
  <c r="R336" i="1"/>
  <c r="K4" i="1"/>
  <c r="M4" i="1" s="1"/>
  <c r="AB4" i="1"/>
  <c r="K43" i="1"/>
  <c r="R43" i="1"/>
  <c r="K10" i="1"/>
  <c r="M10" i="1" s="1"/>
  <c r="AB10" i="1"/>
  <c r="R10" i="1"/>
  <c r="AB8" i="1"/>
  <c r="R8" i="1"/>
  <c r="K7" i="1"/>
  <c r="R7" i="1"/>
  <c r="AB7" i="1"/>
  <c r="R402" i="1"/>
  <c r="S402" i="1"/>
  <c r="R401" i="1"/>
  <c r="S401" i="1"/>
  <c r="T401" i="1"/>
  <c r="T402" i="1"/>
  <c r="AB160" i="1"/>
  <c r="Z161" i="1"/>
  <c r="T95" i="1"/>
  <c r="R96" i="1"/>
  <c r="R95" i="1"/>
  <c r="S96" i="1"/>
  <c r="S95" i="1"/>
  <c r="T96" i="1"/>
  <c r="R69" i="1"/>
  <c r="S69" i="1"/>
  <c r="R70" i="1"/>
  <c r="T69" i="1"/>
  <c r="S70" i="1"/>
  <c r="T70" i="1"/>
  <c r="T108" i="1"/>
  <c r="R109" i="1"/>
  <c r="R108" i="1"/>
  <c r="S109" i="1"/>
  <c r="S108" i="1"/>
  <c r="T109" i="1"/>
  <c r="S435" i="1"/>
  <c r="T436" i="1"/>
  <c r="T435" i="1"/>
  <c r="R436" i="1"/>
  <c r="S436" i="1"/>
  <c r="R435" i="1"/>
  <c r="R409" i="1"/>
  <c r="R408" i="1"/>
  <c r="S409" i="1"/>
  <c r="T409" i="1"/>
  <c r="S408" i="1"/>
  <c r="T408" i="1"/>
  <c r="T114" i="1"/>
  <c r="R115" i="1"/>
  <c r="R114" i="1"/>
  <c r="S115" i="1"/>
  <c r="T115" i="1"/>
  <c r="S114" i="1"/>
  <c r="Z5" i="1"/>
  <c r="K46" i="1"/>
  <c r="R46" i="1"/>
  <c r="T11" i="1"/>
  <c r="Z11" i="1"/>
  <c r="AA7" i="1"/>
  <c r="S7" i="1"/>
  <c r="V422" i="1"/>
  <c r="V423" i="1"/>
  <c r="R423" i="1"/>
  <c r="R422" i="1"/>
  <c r="S423" i="1"/>
  <c r="S422" i="1"/>
  <c r="T423" i="1"/>
  <c r="T422" i="1"/>
  <c r="Z291" i="1"/>
  <c r="R389" i="1"/>
  <c r="R388" i="1"/>
  <c r="S389" i="1"/>
  <c r="S388" i="1"/>
  <c r="T389" i="1"/>
  <c r="T388" i="1"/>
  <c r="R445" i="1"/>
  <c r="R444" i="1"/>
  <c r="S444" i="1"/>
  <c r="S445" i="1"/>
  <c r="T444" i="1"/>
  <c r="T445" i="1"/>
  <c r="T121" i="1"/>
  <c r="R122" i="1"/>
  <c r="R121" i="1"/>
  <c r="S122" i="1"/>
  <c r="S121" i="1"/>
  <c r="T122" i="1"/>
  <c r="S539" i="1"/>
  <c r="T540" i="1"/>
  <c r="S540" i="1"/>
  <c r="R539" i="1"/>
  <c r="T539" i="1"/>
  <c r="R540" i="1"/>
  <c r="T153" i="1"/>
  <c r="R154" i="1"/>
  <c r="R153" i="1"/>
  <c r="S154" i="1"/>
  <c r="T154" i="1"/>
  <c r="S153" i="1"/>
  <c r="R104" i="1"/>
  <c r="S105" i="1"/>
  <c r="S104" i="1"/>
  <c r="T105" i="1"/>
  <c r="T104" i="1"/>
  <c r="R105" i="1"/>
  <c r="R432" i="1"/>
  <c r="S432" i="1"/>
  <c r="R431" i="1"/>
  <c r="S431" i="1"/>
  <c r="T431" i="1"/>
  <c r="T432" i="1"/>
  <c r="S382" i="1"/>
  <c r="R383" i="1"/>
  <c r="S383" i="1"/>
  <c r="T383" i="1"/>
  <c r="R382" i="1"/>
  <c r="T382" i="1"/>
  <c r="S417" i="1"/>
  <c r="T418" i="1"/>
  <c r="T417" i="1"/>
  <c r="R418" i="1"/>
  <c r="S418" i="1"/>
  <c r="R417" i="1"/>
  <c r="R563" i="1"/>
  <c r="R562" i="1"/>
  <c r="T563" i="1"/>
  <c r="S562" i="1"/>
  <c r="T562" i="1"/>
  <c r="S563" i="1"/>
  <c r="K33" i="1"/>
  <c r="K570" i="1" s="1"/>
  <c r="R33" i="1"/>
  <c r="AA11" i="1"/>
  <c r="S11" i="1"/>
  <c r="R11" i="1"/>
  <c r="AB11" i="1"/>
  <c r="S8" i="1"/>
  <c r="AA8" i="1"/>
  <c r="K304" i="1"/>
  <c r="R304" i="1"/>
  <c r="R396" i="1"/>
  <c r="R395" i="1"/>
  <c r="S396" i="1"/>
  <c r="T396" i="1"/>
  <c r="S395" i="1"/>
  <c r="T395" i="1"/>
  <c r="S428" i="1"/>
  <c r="T429" i="1"/>
  <c r="T428" i="1"/>
  <c r="R429" i="1"/>
  <c r="R428" i="1"/>
  <c r="S429" i="1"/>
  <c r="T75" i="1"/>
  <c r="R76" i="1"/>
  <c r="R75" i="1"/>
  <c r="S76" i="1"/>
  <c r="T76" i="1"/>
  <c r="S75" i="1"/>
  <c r="T127" i="1"/>
  <c r="R128" i="1"/>
  <c r="R127" i="1"/>
  <c r="S128" i="1"/>
  <c r="T128" i="1"/>
  <c r="S127" i="1"/>
  <c r="R56" i="1"/>
  <c r="S57" i="1"/>
  <c r="S56" i="1"/>
  <c r="T57" i="1"/>
  <c r="T56" i="1"/>
  <c r="R57" i="1"/>
  <c r="T134" i="1"/>
  <c r="R135" i="1"/>
  <c r="R134" i="1"/>
  <c r="S135" i="1"/>
  <c r="S134" i="1"/>
  <c r="T135" i="1"/>
  <c r="R331" i="1"/>
  <c r="S330" i="1"/>
  <c r="T331" i="1"/>
  <c r="S331" i="1"/>
  <c r="R330" i="1"/>
  <c r="T330" i="1"/>
  <c r="T26" i="1"/>
  <c r="R27" i="1"/>
  <c r="R26" i="1"/>
  <c r="S27" i="1"/>
  <c r="T27" i="1"/>
  <c r="S26" i="1"/>
  <c r="T101" i="1"/>
  <c r="R102" i="1"/>
  <c r="R101" i="1"/>
  <c r="S102" i="1"/>
  <c r="T102" i="1"/>
  <c r="S101" i="1"/>
  <c r="Q4" i="1"/>
  <c r="Z4" i="1"/>
  <c r="AA4" i="1"/>
  <c r="K30" i="1"/>
  <c r="M30" i="1" s="1"/>
  <c r="R30" i="1"/>
  <c r="T10" i="1"/>
  <c r="Z10" i="1"/>
  <c r="S10" i="1"/>
  <c r="AA10" i="1"/>
  <c r="T8" i="1"/>
  <c r="Z8" i="1"/>
  <c r="T7" i="1"/>
  <c r="Z7" i="1"/>
  <c r="T17" i="1"/>
  <c r="R18" i="1"/>
  <c r="R17" i="1"/>
  <c r="S18" i="1"/>
  <c r="S17" i="1"/>
  <c r="T18" i="1"/>
  <c r="K186" i="1"/>
  <c r="M186" i="1" s="1"/>
  <c r="O186" i="1" s="1"/>
  <c r="R186" i="1"/>
  <c r="AA161" i="1"/>
  <c r="AA160" i="1"/>
  <c r="R23" i="1"/>
  <c r="S24" i="1"/>
  <c r="S23" i="1"/>
  <c r="T24" i="1"/>
  <c r="T23" i="1"/>
  <c r="R24" i="1"/>
  <c r="T140" i="1"/>
  <c r="R141" i="1"/>
  <c r="R140" i="1"/>
  <c r="S141" i="1"/>
  <c r="T141" i="1"/>
  <c r="S140" i="1"/>
  <c r="T82" i="1"/>
  <c r="R83" i="1"/>
  <c r="R82" i="1"/>
  <c r="S83" i="1"/>
  <c r="S82" i="1"/>
  <c r="T83" i="1"/>
  <c r="AB161" i="1"/>
  <c r="M420" i="1"/>
  <c r="K501" i="1"/>
  <c r="O500" i="1"/>
  <c r="K500" i="1"/>
  <c r="O501" i="1"/>
  <c r="M501" i="1"/>
  <c r="M500" i="1"/>
  <c r="O317" i="1"/>
  <c r="M449" i="1"/>
  <c r="M448" i="1"/>
  <c r="O448" i="1"/>
  <c r="O449" i="1"/>
  <c r="K449" i="1"/>
  <c r="K448" i="1"/>
  <c r="M43" i="1"/>
  <c r="M7" i="1"/>
  <c r="K173" i="1"/>
  <c r="O277" i="1"/>
  <c r="O49" i="1"/>
  <c r="O267" i="1"/>
  <c r="O251" i="1"/>
  <c r="K527" i="1"/>
  <c r="O527" i="1"/>
  <c r="M527" i="1"/>
  <c r="K526" i="1"/>
  <c r="O526" i="1"/>
  <c r="M526" i="1"/>
  <c r="K36" i="1"/>
  <c r="M46" i="1"/>
  <c r="M291" i="1"/>
  <c r="O310" i="1"/>
  <c r="O238" i="1"/>
  <c r="M239" i="1"/>
  <c r="M238" i="1"/>
  <c r="K239" i="1"/>
  <c r="O239" i="1"/>
  <c r="O240" i="1" s="1"/>
  <c r="K238" i="1"/>
  <c r="O213" i="1"/>
  <c r="O212" i="1"/>
  <c r="M213" i="1"/>
  <c r="K213" i="1"/>
  <c r="K212" i="1"/>
  <c r="M212" i="1"/>
  <c r="O487" i="1"/>
  <c r="M487" i="1"/>
  <c r="K488" i="1"/>
  <c r="M488" i="1"/>
  <c r="K487" i="1"/>
  <c r="O488" i="1"/>
  <c r="O226" i="1"/>
  <c r="O225" i="1"/>
  <c r="M226" i="1"/>
  <c r="K226" i="1"/>
  <c r="K225" i="1"/>
  <c r="M225" i="1"/>
  <c r="M475" i="1"/>
  <c r="O475" i="1"/>
  <c r="M474" i="1"/>
  <c r="O474" i="1"/>
  <c r="K475" i="1"/>
  <c r="K474" i="1"/>
  <c r="M462" i="1"/>
  <c r="M461" i="1"/>
  <c r="O462" i="1"/>
  <c r="K462" i="1"/>
  <c r="O461" i="1"/>
  <c r="K461" i="1"/>
  <c r="K514" i="1"/>
  <c r="M513" i="1"/>
  <c r="K513" i="1"/>
  <c r="O513" i="1"/>
  <c r="O514" i="1"/>
  <c r="M514" i="1"/>
  <c r="K264" i="1"/>
  <c r="M304" i="1"/>
  <c r="O420" i="1"/>
  <c r="O565" i="1"/>
  <c r="O199" i="1"/>
  <c r="O160" i="1"/>
  <c r="O270" i="1"/>
  <c r="O468" i="1"/>
  <c r="M468" i="1"/>
  <c r="K468" i="1"/>
  <c r="O467" i="1"/>
  <c r="M467" i="1"/>
  <c r="K467" i="1"/>
  <c r="O144" i="1"/>
  <c r="K144" i="1"/>
  <c r="O143" i="1"/>
  <c r="M144" i="1"/>
  <c r="K143" i="1"/>
  <c r="M143" i="1"/>
  <c r="O66" i="1"/>
  <c r="K65" i="1"/>
  <c r="O65" i="1"/>
  <c r="M66" i="1"/>
  <c r="M65" i="1"/>
  <c r="K66" i="1"/>
  <c r="O274" i="1"/>
  <c r="O273" i="1"/>
  <c r="M274" i="1"/>
  <c r="K274" i="1"/>
  <c r="M273" i="1"/>
  <c r="K273" i="1"/>
  <c r="M509" i="1"/>
  <c r="K509" i="1"/>
  <c r="O510" i="1"/>
  <c r="O509" i="1"/>
  <c r="M510" i="1"/>
  <c r="M511" i="1" s="1"/>
  <c r="K510" i="1"/>
  <c r="K511" i="1" s="1"/>
  <c r="O118" i="1"/>
  <c r="K118" i="1"/>
  <c r="O117" i="1"/>
  <c r="M118" i="1"/>
  <c r="K117" i="1"/>
  <c r="M117" i="1"/>
  <c r="M221" i="1"/>
  <c r="K222" i="1"/>
  <c r="K221" i="1"/>
  <c r="O222" i="1"/>
  <c r="O221" i="1"/>
  <c r="M222" i="1"/>
  <c r="O536" i="1"/>
  <c r="M535" i="1"/>
  <c r="K536" i="1"/>
  <c r="O535" i="1"/>
  <c r="K535" i="1"/>
  <c r="M536" i="1"/>
  <c r="M546" i="1"/>
  <c r="O546" i="1"/>
  <c r="M545" i="1"/>
  <c r="K546" i="1"/>
  <c r="O545" i="1"/>
  <c r="K545" i="1"/>
  <c r="O169" i="1"/>
  <c r="M170" i="1"/>
  <c r="K170" i="1"/>
  <c r="M169" i="1"/>
  <c r="K169" i="1"/>
  <c r="O170" i="1"/>
  <c r="O470" i="1"/>
  <c r="M470" i="1"/>
  <c r="K470" i="1"/>
  <c r="O471" i="1"/>
  <c r="K471" i="1"/>
  <c r="M471" i="1"/>
  <c r="O79" i="1"/>
  <c r="K79" i="1"/>
  <c r="O78" i="1"/>
  <c r="M79" i="1"/>
  <c r="K78" i="1"/>
  <c r="M78" i="1"/>
  <c r="M339" i="1"/>
  <c r="K339" i="1"/>
  <c r="O340" i="1"/>
  <c r="M340" i="1"/>
  <c r="O339" i="1"/>
  <c r="K340" i="1"/>
  <c r="M231" i="1"/>
  <c r="O232" i="1"/>
  <c r="K232" i="1"/>
  <c r="M232" i="1"/>
  <c r="K231" i="1"/>
  <c r="O231" i="1"/>
  <c r="M480" i="1"/>
  <c r="K480" i="1"/>
  <c r="O481" i="1"/>
  <c r="K481" i="1"/>
  <c r="O480" i="1"/>
  <c r="M481" i="1"/>
  <c r="M520" i="1"/>
  <c r="O520" i="1"/>
  <c r="M519" i="1"/>
  <c r="K520" i="1"/>
  <c r="O519" i="1"/>
  <c r="K519" i="1"/>
  <c r="O507" i="1"/>
  <c r="O506" i="1"/>
  <c r="M507" i="1"/>
  <c r="K507" i="1"/>
  <c r="K506" i="1"/>
  <c r="M506" i="1"/>
  <c r="K13" i="1"/>
  <c r="O14" i="1"/>
  <c r="M14" i="1"/>
  <c r="O13" i="1"/>
  <c r="M13" i="1"/>
  <c r="K14" i="1"/>
  <c r="O235" i="1"/>
  <c r="K235" i="1"/>
  <c r="O234" i="1"/>
  <c r="M235" i="1"/>
  <c r="K234" i="1"/>
  <c r="M234" i="1"/>
  <c r="K40" i="1"/>
  <c r="K39" i="1"/>
  <c r="O40" i="1"/>
  <c r="M40" i="1"/>
  <c r="M39" i="1"/>
  <c r="O39" i="1"/>
  <c r="O130" i="1"/>
  <c r="M131" i="1"/>
  <c r="K130" i="1"/>
  <c r="M130" i="1"/>
  <c r="K131" i="1"/>
  <c r="O131" i="1"/>
  <c r="M195" i="1"/>
  <c r="K195" i="1"/>
  <c r="O196" i="1"/>
  <c r="M196" i="1"/>
  <c r="K196" i="1"/>
  <c r="O195" i="1"/>
  <c r="O260" i="1"/>
  <c r="M261" i="1"/>
  <c r="K261" i="1"/>
  <c r="M260" i="1"/>
  <c r="K260" i="1"/>
  <c r="O261" i="1"/>
  <c r="O484" i="1"/>
  <c r="O483" i="1"/>
  <c r="M484" i="1"/>
  <c r="K484" i="1"/>
  <c r="M483" i="1"/>
  <c r="K483" i="1"/>
  <c r="M497" i="1"/>
  <c r="K497" i="1"/>
  <c r="M496" i="1"/>
  <c r="K496" i="1"/>
  <c r="O497" i="1"/>
  <c r="O496" i="1"/>
  <c r="O548" i="1"/>
  <c r="K548" i="1"/>
  <c r="O549" i="1"/>
  <c r="M549" i="1"/>
  <c r="K549" i="1"/>
  <c r="M548" i="1"/>
  <c r="M391" i="1"/>
  <c r="K391" i="1"/>
  <c r="O392" i="1"/>
  <c r="O391" i="1"/>
  <c r="K392" i="1"/>
  <c r="M392" i="1"/>
  <c r="O244" i="1"/>
  <c r="M245" i="1"/>
  <c r="K245" i="1"/>
  <c r="M244" i="1"/>
  <c r="K244" i="1"/>
  <c r="O245" i="1"/>
  <c r="O494" i="1"/>
  <c r="O493" i="1"/>
  <c r="M494" i="1"/>
  <c r="K494" i="1"/>
  <c r="K493" i="1"/>
  <c r="M493" i="1"/>
  <c r="O248" i="1"/>
  <c r="O247" i="1"/>
  <c r="M248" i="1"/>
  <c r="K248" i="1"/>
  <c r="K247" i="1"/>
  <c r="M247" i="1"/>
  <c r="M457" i="1"/>
  <c r="K457" i="1"/>
  <c r="O458" i="1"/>
  <c r="O457" i="1"/>
  <c r="M458" i="1"/>
  <c r="M459" i="1" s="1"/>
  <c r="K458" i="1"/>
  <c r="M286" i="1"/>
  <c r="K286" i="1"/>
  <c r="O287" i="1"/>
  <c r="K287" i="1"/>
  <c r="M287" i="1"/>
  <c r="O286" i="1"/>
  <c r="O183" i="1"/>
  <c r="O182" i="1"/>
  <c r="M183" i="1"/>
  <c r="K183" i="1"/>
  <c r="M182" i="1"/>
  <c r="K182" i="1"/>
  <c r="O522" i="1"/>
  <c r="K522" i="1"/>
  <c r="M523" i="1"/>
  <c r="O523" i="1"/>
  <c r="M522" i="1"/>
  <c r="K523" i="1"/>
  <c r="K524" i="1" s="1"/>
  <c r="K218" i="1"/>
  <c r="O219" i="1"/>
  <c r="O218" i="1"/>
  <c r="M219" i="1"/>
  <c r="M218" i="1"/>
  <c r="K219" i="1"/>
  <c r="O455" i="1"/>
  <c r="O454" i="1"/>
  <c r="M455" i="1"/>
  <c r="K455" i="1"/>
  <c r="M454" i="1"/>
  <c r="K454" i="1"/>
  <c r="M533" i="1"/>
  <c r="O533" i="1"/>
  <c r="M532" i="1"/>
  <c r="K533" i="1"/>
  <c r="O532" i="1"/>
  <c r="K532" i="1"/>
  <c r="O52" i="1"/>
  <c r="M53" i="1"/>
  <c r="M52" i="1"/>
  <c r="K53" i="1"/>
  <c r="O53" i="1"/>
  <c r="K52" i="1"/>
  <c r="O91" i="1"/>
  <c r="M92" i="1"/>
  <c r="K91" i="1"/>
  <c r="M91" i="1"/>
  <c r="K92" i="1"/>
  <c r="O92" i="1"/>
  <c r="O157" i="1"/>
  <c r="O156" i="1"/>
  <c r="M157" i="1"/>
  <c r="K157" i="1"/>
  <c r="M156" i="1"/>
  <c r="K156" i="1"/>
  <c r="O208" i="1"/>
  <c r="M209" i="1"/>
  <c r="M208" i="1"/>
  <c r="K209" i="1"/>
  <c r="K208" i="1"/>
  <c r="O209" i="1"/>
  <c r="O404" i="1"/>
  <c r="M405" i="1"/>
  <c r="K405" i="1"/>
  <c r="M404" i="1"/>
  <c r="K404" i="1"/>
  <c r="O405" i="1"/>
  <c r="I567" i="1"/>
  <c r="W568" i="1" s="1"/>
  <c r="I568" i="1"/>
  <c r="H574" i="1"/>
  <c r="G567" i="1"/>
  <c r="H567" i="1"/>
  <c r="I573" i="1"/>
  <c r="G570" i="1"/>
  <c r="G568" i="1"/>
  <c r="G574" i="1"/>
  <c r="I571" i="1"/>
  <c r="I570" i="1"/>
  <c r="W570" i="1" s="1"/>
  <c r="G571" i="1"/>
  <c r="H568" i="1"/>
  <c r="I574" i="1"/>
  <c r="H570" i="1"/>
  <c r="G573" i="1"/>
  <c r="H573" i="1"/>
  <c r="H571" i="1"/>
  <c r="E398" i="1"/>
  <c r="E385" i="1"/>
  <c r="H391" i="1"/>
  <c r="S391" i="1" s="1"/>
  <c r="G391" i="1"/>
  <c r="T391" i="1" s="1"/>
  <c r="I392" i="1"/>
  <c r="R392" i="1" s="1"/>
  <c r="H392" i="1"/>
  <c r="S392" i="1" s="1"/>
  <c r="I391" i="1"/>
  <c r="R391" i="1" s="1"/>
  <c r="G392" i="1"/>
  <c r="T392" i="1" s="1"/>
  <c r="H405" i="1"/>
  <c r="S405" i="1" s="1"/>
  <c r="G404" i="1"/>
  <c r="T404" i="1" s="1"/>
  <c r="I405" i="1"/>
  <c r="R405" i="1" s="1"/>
  <c r="I404" i="1"/>
  <c r="R404" i="1" s="1"/>
  <c r="G405" i="1"/>
  <c r="T405" i="1" s="1"/>
  <c r="H404" i="1"/>
  <c r="S404" i="1" s="1"/>
  <c r="E568" i="1"/>
  <c r="E570" i="1"/>
  <c r="E529" i="1"/>
  <c r="E503" i="1"/>
  <c r="E490" i="1"/>
  <c r="E556" i="1"/>
  <c r="E451" i="1"/>
  <c r="E516" i="1"/>
  <c r="E477" i="1"/>
  <c r="E411" i="1"/>
  <c r="E215" i="1"/>
  <c r="E425" i="1"/>
  <c r="E241" i="1"/>
  <c r="E464" i="1"/>
  <c r="E228" i="1"/>
  <c r="E85" i="1"/>
  <c r="E59" i="1"/>
  <c r="E20" i="1"/>
  <c r="E111" i="1"/>
  <c r="E438" i="1"/>
  <c r="E124" i="1"/>
  <c r="E150" i="1"/>
  <c r="E98" i="1"/>
  <c r="E137" i="1"/>
  <c r="E72" i="1"/>
  <c r="E333" i="1"/>
  <c r="G279" i="1"/>
  <c r="G53" i="1"/>
  <c r="T53" i="1" s="1"/>
  <c r="I52" i="1"/>
  <c r="R52" i="1" s="1"/>
  <c r="H53" i="1"/>
  <c r="S53" i="1" s="1"/>
  <c r="I53" i="1"/>
  <c r="R53" i="1" s="1"/>
  <c r="G52" i="1"/>
  <c r="T52" i="1" s="1"/>
  <c r="H52" i="1"/>
  <c r="S52" i="1" s="1"/>
  <c r="H91" i="1"/>
  <c r="S91" i="1" s="1"/>
  <c r="I92" i="1"/>
  <c r="R92" i="1" s="1"/>
  <c r="I91" i="1"/>
  <c r="R91" i="1" s="1"/>
  <c r="G91" i="1"/>
  <c r="T91" i="1" s="1"/>
  <c r="G92" i="1"/>
  <c r="T92" i="1" s="1"/>
  <c r="H92" i="1"/>
  <c r="S92" i="1" s="1"/>
  <c r="I458" i="1"/>
  <c r="R458" i="1" s="1"/>
  <c r="G457" i="1"/>
  <c r="T457" i="1" s="1"/>
  <c r="G458" i="1"/>
  <c r="T458" i="1" s="1"/>
  <c r="H458" i="1"/>
  <c r="S458" i="1" s="1"/>
  <c r="H457" i="1"/>
  <c r="S457" i="1" s="1"/>
  <c r="I457" i="1"/>
  <c r="R457" i="1" s="1"/>
  <c r="H510" i="1"/>
  <c r="S510" i="1" s="1"/>
  <c r="I510" i="1"/>
  <c r="R510" i="1" s="1"/>
  <c r="G509" i="1"/>
  <c r="T509" i="1" s="1"/>
  <c r="H509" i="1"/>
  <c r="S509" i="1" s="1"/>
  <c r="G510" i="1"/>
  <c r="T510" i="1" s="1"/>
  <c r="I509" i="1"/>
  <c r="R509" i="1" s="1"/>
  <c r="C570" i="1"/>
  <c r="H501" i="1"/>
  <c r="S501" i="1" s="1"/>
  <c r="I501" i="1"/>
  <c r="R501" i="1" s="1"/>
  <c r="G500" i="1"/>
  <c r="T500" i="1" s="1"/>
  <c r="H500" i="1"/>
  <c r="S500" i="1" s="1"/>
  <c r="G501" i="1"/>
  <c r="T501" i="1" s="1"/>
  <c r="I500" i="1"/>
  <c r="R500" i="1" s="1"/>
  <c r="G194" i="1"/>
  <c r="H6" i="1"/>
  <c r="G424" i="1"/>
  <c r="H19" i="1"/>
  <c r="H38" i="1"/>
  <c r="G51" i="1"/>
  <c r="H181" i="1"/>
  <c r="H351" i="1"/>
  <c r="I245" i="1"/>
  <c r="R245" i="1" s="1"/>
  <c r="G244" i="1"/>
  <c r="T244" i="1" s="1"/>
  <c r="H244" i="1"/>
  <c r="S244" i="1" s="1"/>
  <c r="G245" i="1"/>
  <c r="T245" i="1" s="1"/>
  <c r="I244" i="1"/>
  <c r="R244" i="1" s="1"/>
  <c r="H245" i="1"/>
  <c r="S245" i="1" s="1"/>
  <c r="H219" i="1"/>
  <c r="S219" i="1" s="1"/>
  <c r="I219" i="1"/>
  <c r="R219" i="1" s="1"/>
  <c r="G218" i="1"/>
  <c r="T218" i="1" s="1"/>
  <c r="H218" i="1"/>
  <c r="S218" i="1" s="1"/>
  <c r="I218" i="1"/>
  <c r="R218" i="1" s="1"/>
  <c r="G219" i="1"/>
  <c r="T219" i="1" s="1"/>
  <c r="I455" i="1"/>
  <c r="R455" i="1" s="1"/>
  <c r="G455" i="1"/>
  <c r="T455" i="1" s="1"/>
  <c r="H455" i="1"/>
  <c r="S455" i="1" s="1"/>
  <c r="G454" i="1"/>
  <c r="T454" i="1" s="1"/>
  <c r="H454" i="1"/>
  <c r="S454" i="1" s="1"/>
  <c r="I454" i="1"/>
  <c r="R454" i="1" s="1"/>
  <c r="G533" i="1"/>
  <c r="T533" i="1" s="1"/>
  <c r="I532" i="1"/>
  <c r="R532" i="1" s="1"/>
  <c r="H533" i="1"/>
  <c r="S533" i="1" s="1"/>
  <c r="G532" i="1"/>
  <c r="T532" i="1" s="1"/>
  <c r="I533" i="1"/>
  <c r="R533" i="1" s="1"/>
  <c r="H532" i="1"/>
  <c r="S532" i="1" s="1"/>
  <c r="I144" i="1"/>
  <c r="R144" i="1" s="1"/>
  <c r="G143" i="1"/>
  <c r="T143" i="1" s="1"/>
  <c r="H143" i="1"/>
  <c r="S143" i="1" s="1"/>
  <c r="I143" i="1"/>
  <c r="R143" i="1" s="1"/>
  <c r="H144" i="1"/>
  <c r="S144" i="1" s="1"/>
  <c r="G144" i="1"/>
  <c r="T144" i="1" s="1"/>
  <c r="G66" i="1"/>
  <c r="T66" i="1" s="1"/>
  <c r="I65" i="1"/>
  <c r="R65" i="1" s="1"/>
  <c r="H66" i="1"/>
  <c r="S66" i="1" s="1"/>
  <c r="H65" i="1"/>
  <c r="S65" i="1" s="1"/>
  <c r="G65" i="1"/>
  <c r="T65" i="1" s="1"/>
  <c r="I66" i="1"/>
  <c r="R66" i="1" s="1"/>
  <c r="H247" i="1"/>
  <c r="S247" i="1" s="1"/>
  <c r="G248" i="1"/>
  <c r="T248" i="1" s="1"/>
  <c r="H248" i="1"/>
  <c r="S248" i="1" s="1"/>
  <c r="G247" i="1"/>
  <c r="T247" i="1" s="1"/>
  <c r="I247" i="1"/>
  <c r="R247" i="1" s="1"/>
  <c r="I248" i="1"/>
  <c r="R248" i="1" s="1"/>
  <c r="G170" i="1"/>
  <c r="T170" i="1" s="1"/>
  <c r="I169" i="1"/>
  <c r="R169" i="1" s="1"/>
  <c r="H170" i="1"/>
  <c r="S170" i="1" s="1"/>
  <c r="I170" i="1"/>
  <c r="R170" i="1" s="1"/>
  <c r="G169" i="1"/>
  <c r="T169" i="1" s="1"/>
  <c r="H169" i="1"/>
  <c r="S169" i="1" s="1"/>
  <c r="H273" i="1"/>
  <c r="S273" i="1" s="1"/>
  <c r="I274" i="1"/>
  <c r="R274" i="1" s="1"/>
  <c r="I273" i="1"/>
  <c r="R273" i="1" s="1"/>
  <c r="H274" i="1"/>
  <c r="S274" i="1" s="1"/>
  <c r="G273" i="1"/>
  <c r="T273" i="1" s="1"/>
  <c r="G274" i="1"/>
  <c r="T274" i="1" s="1"/>
  <c r="G340" i="1"/>
  <c r="T340" i="1" s="1"/>
  <c r="I339" i="1"/>
  <c r="R339" i="1" s="1"/>
  <c r="H340" i="1"/>
  <c r="S340" i="1" s="1"/>
  <c r="I340" i="1"/>
  <c r="R340" i="1" s="1"/>
  <c r="G339" i="1"/>
  <c r="T339" i="1" s="1"/>
  <c r="H339" i="1"/>
  <c r="S339" i="1" s="1"/>
  <c r="H522" i="1"/>
  <c r="S522" i="1" s="1"/>
  <c r="G523" i="1"/>
  <c r="T523" i="1" s="1"/>
  <c r="I522" i="1"/>
  <c r="R522" i="1" s="1"/>
  <c r="G522" i="1"/>
  <c r="T522" i="1" s="1"/>
  <c r="I523" i="1"/>
  <c r="R523" i="1" s="1"/>
  <c r="H523" i="1"/>
  <c r="S523" i="1" s="1"/>
  <c r="G536" i="1"/>
  <c r="T536" i="1" s="1"/>
  <c r="I535" i="1"/>
  <c r="R535" i="1" s="1"/>
  <c r="H536" i="1"/>
  <c r="S536" i="1" s="1"/>
  <c r="G535" i="1"/>
  <c r="T535" i="1" s="1"/>
  <c r="I536" i="1"/>
  <c r="R536" i="1" s="1"/>
  <c r="H535" i="1"/>
  <c r="S535" i="1" s="1"/>
  <c r="H253" i="1"/>
  <c r="H446" i="1"/>
  <c r="I226" i="1"/>
  <c r="R226" i="1" s="1"/>
  <c r="G225" i="1"/>
  <c r="T225" i="1" s="1"/>
  <c r="H225" i="1"/>
  <c r="S225" i="1" s="1"/>
  <c r="G226" i="1"/>
  <c r="T226" i="1" s="1"/>
  <c r="H226" i="1"/>
  <c r="S226" i="1" s="1"/>
  <c r="I225" i="1"/>
  <c r="R225" i="1" s="1"/>
  <c r="H430" i="1"/>
  <c r="H293" i="1"/>
  <c r="G325" i="1"/>
  <c r="H424" i="1"/>
  <c r="G157" i="1"/>
  <c r="T157" i="1" s="1"/>
  <c r="I156" i="1"/>
  <c r="R156" i="1" s="1"/>
  <c r="H157" i="1"/>
  <c r="S157" i="1" s="1"/>
  <c r="G156" i="1"/>
  <c r="T156" i="1" s="1"/>
  <c r="H156" i="1"/>
  <c r="S156" i="1" s="1"/>
  <c r="I157" i="1"/>
  <c r="R157" i="1" s="1"/>
  <c r="H470" i="1"/>
  <c r="S470" i="1" s="1"/>
  <c r="G471" i="1"/>
  <c r="T471" i="1" s="1"/>
  <c r="H471" i="1"/>
  <c r="S471" i="1" s="1"/>
  <c r="G470" i="1"/>
  <c r="T470" i="1" s="1"/>
  <c r="I470" i="1"/>
  <c r="R470" i="1" s="1"/>
  <c r="I471" i="1"/>
  <c r="R471" i="1" s="1"/>
  <c r="G253" i="1"/>
  <c r="H449" i="1"/>
  <c r="S449" i="1" s="1"/>
  <c r="I449" i="1"/>
  <c r="R449" i="1" s="1"/>
  <c r="G448" i="1"/>
  <c r="T448" i="1" s="1"/>
  <c r="H448" i="1"/>
  <c r="S448" i="1" s="1"/>
  <c r="I448" i="1"/>
  <c r="R448" i="1" s="1"/>
  <c r="G449" i="1"/>
  <c r="T449" i="1" s="1"/>
  <c r="G168" i="1"/>
  <c r="I430" i="1"/>
  <c r="K430" i="1" s="1"/>
  <c r="G6" i="1"/>
  <c r="H84" i="1"/>
  <c r="H325" i="1"/>
  <c r="H279" i="1"/>
  <c r="G19" i="1"/>
  <c r="I51" i="1"/>
  <c r="K51" i="1" s="1"/>
  <c r="I232" i="1"/>
  <c r="R232" i="1" s="1"/>
  <c r="G231" i="1"/>
  <c r="T231" i="1" s="1"/>
  <c r="H231" i="1"/>
  <c r="S231" i="1" s="1"/>
  <c r="G232" i="1"/>
  <c r="T232" i="1" s="1"/>
  <c r="I231" i="1"/>
  <c r="R231" i="1" s="1"/>
  <c r="H232" i="1"/>
  <c r="S232" i="1" s="1"/>
  <c r="H467" i="1"/>
  <c r="S467" i="1" s="1"/>
  <c r="G468" i="1"/>
  <c r="T468" i="1" s="1"/>
  <c r="H468" i="1"/>
  <c r="S468" i="1" s="1"/>
  <c r="G467" i="1"/>
  <c r="T467" i="1" s="1"/>
  <c r="I468" i="1"/>
  <c r="R468" i="1" s="1"/>
  <c r="I467" i="1"/>
  <c r="R467" i="1" s="1"/>
  <c r="G494" i="1"/>
  <c r="T494" i="1" s="1"/>
  <c r="I493" i="1"/>
  <c r="R493" i="1" s="1"/>
  <c r="H494" i="1"/>
  <c r="S494" i="1" s="1"/>
  <c r="G493" i="1"/>
  <c r="T493" i="1" s="1"/>
  <c r="I494" i="1"/>
  <c r="R494" i="1" s="1"/>
  <c r="H493" i="1"/>
  <c r="S493" i="1" s="1"/>
  <c r="G546" i="1"/>
  <c r="T546" i="1" s="1"/>
  <c r="I545" i="1"/>
  <c r="R545" i="1" s="1"/>
  <c r="H546" i="1"/>
  <c r="S546" i="1" s="1"/>
  <c r="I546" i="1"/>
  <c r="R546" i="1" s="1"/>
  <c r="G545" i="1"/>
  <c r="T545" i="1" s="1"/>
  <c r="H545" i="1"/>
  <c r="S545" i="1" s="1"/>
  <c r="H286" i="1"/>
  <c r="S286" i="1" s="1"/>
  <c r="H287" i="1"/>
  <c r="S287" i="1" s="1"/>
  <c r="G286" i="1"/>
  <c r="T286" i="1" s="1"/>
  <c r="I287" i="1"/>
  <c r="R287" i="1" s="1"/>
  <c r="I286" i="1"/>
  <c r="R286" i="1" s="1"/>
  <c r="G287" i="1"/>
  <c r="T287" i="1" s="1"/>
  <c r="G79" i="1"/>
  <c r="T79" i="1" s="1"/>
  <c r="I78" i="1"/>
  <c r="R78" i="1" s="1"/>
  <c r="H79" i="1"/>
  <c r="S79" i="1" s="1"/>
  <c r="G78" i="1"/>
  <c r="T78" i="1" s="1"/>
  <c r="H78" i="1"/>
  <c r="S78" i="1" s="1"/>
  <c r="I79" i="1"/>
  <c r="R79" i="1" s="1"/>
  <c r="G118" i="1"/>
  <c r="T118" i="1" s="1"/>
  <c r="I117" i="1"/>
  <c r="R117" i="1" s="1"/>
  <c r="H118" i="1"/>
  <c r="S118" i="1" s="1"/>
  <c r="H117" i="1"/>
  <c r="S117" i="1" s="1"/>
  <c r="I118" i="1"/>
  <c r="R118" i="1" s="1"/>
  <c r="G117" i="1"/>
  <c r="T117" i="1" s="1"/>
  <c r="G183" i="1"/>
  <c r="T183" i="1" s="1"/>
  <c r="I182" i="1"/>
  <c r="R182" i="1" s="1"/>
  <c r="H183" i="1"/>
  <c r="S183" i="1" s="1"/>
  <c r="H182" i="1"/>
  <c r="S182" i="1" s="1"/>
  <c r="I183" i="1"/>
  <c r="R183" i="1" s="1"/>
  <c r="G182" i="1"/>
  <c r="T182" i="1" s="1"/>
  <c r="H222" i="1"/>
  <c r="S222" i="1" s="1"/>
  <c r="I222" i="1"/>
  <c r="R222" i="1" s="1"/>
  <c r="G221" i="1"/>
  <c r="T221" i="1" s="1"/>
  <c r="H221" i="1"/>
  <c r="S221" i="1" s="1"/>
  <c r="I221" i="1"/>
  <c r="R221" i="1" s="1"/>
  <c r="G222" i="1"/>
  <c r="T222" i="1" s="1"/>
  <c r="G497" i="1"/>
  <c r="T497" i="1" s="1"/>
  <c r="I496" i="1"/>
  <c r="R496" i="1" s="1"/>
  <c r="H497" i="1"/>
  <c r="S497" i="1" s="1"/>
  <c r="G496" i="1"/>
  <c r="T496" i="1" s="1"/>
  <c r="I497" i="1"/>
  <c r="R497" i="1" s="1"/>
  <c r="H496" i="1"/>
  <c r="S496" i="1" s="1"/>
  <c r="G549" i="1"/>
  <c r="T549" i="1" s="1"/>
  <c r="I548" i="1"/>
  <c r="R548" i="1" s="1"/>
  <c r="H549" i="1"/>
  <c r="S549" i="1" s="1"/>
  <c r="I549" i="1"/>
  <c r="R549" i="1" s="1"/>
  <c r="G548" i="1"/>
  <c r="T548" i="1" s="1"/>
  <c r="H548" i="1"/>
  <c r="S548" i="1" s="1"/>
  <c r="I253" i="1"/>
  <c r="K253" i="1" s="1"/>
  <c r="I446" i="1"/>
  <c r="K446" i="1" s="1"/>
  <c r="G514" i="1"/>
  <c r="T514" i="1" s="1"/>
  <c r="I513" i="1"/>
  <c r="R513" i="1" s="1"/>
  <c r="I514" i="1"/>
  <c r="R514" i="1" s="1"/>
  <c r="H513" i="1"/>
  <c r="S513" i="1" s="1"/>
  <c r="H514" i="1"/>
  <c r="S514" i="1" s="1"/>
  <c r="G513" i="1"/>
  <c r="T513" i="1" s="1"/>
  <c r="H168" i="1"/>
  <c r="I325" i="1"/>
  <c r="I19" i="1"/>
  <c r="K19" i="1" s="1"/>
  <c r="G481" i="1"/>
  <c r="T481" i="1" s="1"/>
  <c r="I480" i="1"/>
  <c r="R480" i="1" s="1"/>
  <c r="G480" i="1"/>
  <c r="T480" i="1" s="1"/>
  <c r="I481" i="1"/>
  <c r="R481" i="1" s="1"/>
  <c r="H480" i="1"/>
  <c r="S480" i="1" s="1"/>
  <c r="H481" i="1"/>
  <c r="S481" i="1" s="1"/>
  <c r="H519" i="1"/>
  <c r="S519" i="1" s="1"/>
  <c r="G520" i="1"/>
  <c r="T520" i="1" s="1"/>
  <c r="I519" i="1"/>
  <c r="R519" i="1" s="1"/>
  <c r="G519" i="1"/>
  <c r="T519" i="1" s="1"/>
  <c r="I520" i="1"/>
  <c r="R520" i="1" s="1"/>
  <c r="H520" i="1"/>
  <c r="S520" i="1" s="1"/>
  <c r="H507" i="1"/>
  <c r="S507" i="1" s="1"/>
  <c r="I507" i="1"/>
  <c r="R507" i="1" s="1"/>
  <c r="G506" i="1"/>
  <c r="T506" i="1" s="1"/>
  <c r="H506" i="1"/>
  <c r="S506" i="1" s="1"/>
  <c r="G507" i="1"/>
  <c r="T507" i="1" s="1"/>
  <c r="I506" i="1"/>
  <c r="R506" i="1" s="1"/>
  <c r="G209" i="1"/>
  <c r="T209" i="1" s="1"/>
  <c r="I208" i="1"/>
  <c r="R208" i="1" s="1"/>
  <c r="H209" i="1"/>
  <c r="S209" i="1" s="1"/>
  <c r="G208" i="1"/>
  <c r="T208" i="1" s="1"/>
  <c r="H208" i="1"/>
  <c r="S208" i="1" s="1"/>
  <c r="I209" i="1"/>
  <c r="R209" i="1" s="1"/>
  <c r="G475" i="1"/>
  <c r="T475" i="1" s="1"/>
  <c r="I474" i="1"/>
  <c r="R474" i="1" s="1"/>
  <c r="H475" i="1"/>
  <c r="S475" i="1" s="1"/>
  <c r="G474" i="1"/>
  <c r="T474" i="1" s="1"/>
  <c r="H474" i="1"/>
  <c r="S474" i="1" s="1"/>
  <c r="I475" i="1"/>
  <c r="R475" i="1" s="1"/>
  <c r="I239" i="1"/>
  <c r="R239" i="1" s="1"/>
  <c r="G238" i="1"/>
  <c r="T238" i="1" s="1"/>
  <c r="H238" i="1"/>
  <c r="S238" i="1" s="1"/>
  <c r="G239" i="1"/>
  <c r="T239" i="1" s="1"/>
  <c r="I238" i="1"/>
  <c r="R238" i="1" s="1"/>
  <c r="H239" i="1"/>
  <c r="S239" i="1" s="1"/>
  <c r="H213" i="1"/>
  <c r="S213" i="1" s="1"/>
  <c r="I213" i="1"/>
  <c r="R213" i="1" s="1"/>
  <c r="G212" i="1"/>
  <c r="T212" i="1" s="1"/>
  <c r="H212" i="1"/>
  <c r="S212" i="1" s="1"/>
  <c r="I212" i="1"/>
  <c r="R212" i="1" s="1"/>
  <c r="G213" i="1"/>
  <c r="T213" i="1" s="1"/>
  <c r="H461" i="1"/>
  <c r="S461" i="1" s="1"/>
  <c r="G462" i="1"/>
  <c r="T462" i="1" s="1"/>
  <c r="H462" i="1"/>
  <c r="S462" i="1" s="1"/>
  <c r="G461" i="1"/>
  <c r="T461" i="1" s="1"/>
  <c r="I462" i="1"/>
  <c r="R462" i="1" s="1"/>
  <c r="I461" i="1"/>
  <c r="R461" i="1" s="1"/>
  <c r="G488" i="1"/>
  <c r="T488" i="1" s="1"/>
  <c r="I487" i="1"/>
  <c r="R487" i="1" s="1"/>
  <c r="H488" i="1"/>
  <c r="S488" i="1" s="1"/>
  <c r="G487" i="1"/>
  <c r="T487" i="1" s="1"/>
  <c r="I488" i="1"/>
  <c r="R488" i="1" s="1"/>
  <c r="H487" i="1"/>
  <c r="S487" i="1" s="1"/>
  <c r="G527" i="1"/>
  <c r="T527" i="1" s="1"/>
  <c r="I526" i="1"/>
  <c r="R526" i="1" s="1"/>
  <c r="H527" i="1"/>
  <c r="S527" i="1" s="1"/>
  <c r="G526" i="1"/>
  <c r="T526" i="1" s="1"/>
  <c r="I527" i="1"/>
  <c r="R527" i="1" s="1"/>
  <c r="H526" i="1"/>
  <c r="S526" i="1" s="1"/>
  <c r="I168" i="1"/>
  <c r="K168" i="1" s="1"/>
  <c r="E542" i="1"/>
  <c r="H194" i="1"/>
  <c r="G430" i="1"/>
  <c r="I6" i="1"/>
  <c r="K6" i="1" s="1"/>
  <c r="G293" i="1"/>
  <c r="I293" i="1"/>
  <c r="K293" i="1" s="1"/>
  <c r="M293" i="1" s="1"/>
  <c r="O293" i="1" s="1"/>
  <c r="I279" i="1"/>
  <c r="K279" i="1" s="1"/>
  <c r="I424" i="1"/>
  <c r="K424" i="1" s="1"/>
  <c r="I38" i="1"/>
  <c r="K38" i="1" s="1"/>
  <c r="M38" i="1" s="1"/>
  <c r="O38" i="1" s="1"/>
  <c r="G38" i="1"/>
  <c r="H51" i="1"/>
  <c r="I181" i="1"/>
  <c r="K181" i="1" s="1"/>
  <c r="G181" i="1"/>
  <c r="G351" i="1"/>
  <c r="E577" i="1"/>
  <c r="H13" i="1"/>
  <c r="S13" i="1" s="1"/>
  <c r="G14" i="1"/>
  <c r="T14" i="1" s="1"/>
  <c r="I13" i="1"/>
  <c r="R13" i="1" s="1"/>
  <c r="G13" i="1"/>
  <c r="T13" i="1" s="1"/>
  <c r="H14" i="1"/>
  <c r="S14" i="1" s="1"/>
  <c r="I14" i="1"/>
  <c r="R14" i="1" s="1"/>
  <c r="I235" i="1"/>
  <c r="R235" i="1" s="1"/>
  <c r="G234" i="1"/>
  <c r="T234" i="1" s="1"/>
  <c r="H234" i="1"/>
  <c r="S234" i="1" s="1"/>
  <c r="G235" i="1"/>
  <c r="T235" i="1" s="1"/>
  <c r="I234" i="1"/>
  <c r="R234" i="1" s="1"/>
  <c r="H235" i="1"/>
  <c r="S235" i="1" s="1"/>
  <c r="G40" i="1"/>
  <c r="T40" i="1" s="1"/>
  <c r="I39" i="1"/>
  <c r="R39" i="1" s="1"/>
  <c r="H40" i="1"/>
  <c r="S40" i="1" s="1"/>
  <c r="I40" i="1"/>
  <c r="R40" i="1" s="1"/>
  <c r="G39" i="1"/>
  <c r="T39" i="1" s="1"/>
  <c r="H39" i="1"/>
  <c r="S39" i="1" s="1"/>
  <c r="G131" i="1"/>
  <c r="T131" i="1" s="1"/>
  <c r="I130" i="1"/>
  <c r="R130" i="1" s="1"/>
  <c r="H131" i="1"/>
  <c r="S131" i="1" s="1"/>
  <c r="G130" i="1"/>
  <c r="T130" i="1" s="1"/>
  <c r="H130" i="1"/>
  <c r="S130" i="1" s="1"/>
  <c r="I131" i="1"/>
  <c r="R131" i="1" s="1"/>
  <c r="G196" i="1"/>
  <c r="T196" i="1" s="1"/>
  <c r="I195" i="1"/>
  <c r="R195" i="1" s="1"/>
  <c r="H196" i="1"/>
  <c r="S196" i="1" s="1"/>
  <c r="G195" i="1"/>
  <c r="T195" i="1" s="1"/>
  <c r="H195" i="1"/>
  <c r="S195" i="1" s="1"/>
  <c r="I196" i="1"/>
  <c r="R196" i="1" s="1"/>
  <c r="H260" i="1"/>
  <c r="S260" i="1" s="1"/>
  <c r="G261" i="1"/>
  <c r="T261" i="1" s="1"/>
  <c r="I260" i="1"/>
  <c r="R260" i="1" s="1"/>
  <c r="H261" i="1"/>
  <c r="S261" i="1" s="1"/>
  <c r="I261" i="1"/>
  <c r="R261" i="1" s="1"/>
  <c r="G260" i="1"/>
  <c r="T260" i="1" s="1"/>
  <c r="H483" i="1"/>
  <c r="S483" i="1" s="1"/>
  <c r="G484" i="1"/>
  <c r="T484" i="1" s="1"/>
  <c r="I483" i="1"/>
  <c r="R483" i="1" s="1"/>
  <c r="G483" i="1"/>
  <c r="T483" i="1" s="1"/>
  <c r="I484" i="1"/>
  <c r="R484" i="1" s="1"/>
  <c r="H484" i="1"/>
  <c r="S484" i="1" s="1"/>
  <c r="G446" i="1"/>
  <c r="M515" i="1" l="1"/>
  <c r="M33" i="1"/>
  <c r="R577" i="1"/>
  <c r="R592" i="1" s="1"/>
  <c r="T577" i="1"/>
  <c r="T592" i="1" s="1"/>
  <c r="R543" i="1"/>
  <c r="S543" i="1"/>
  <c r="T543" i="1"/>
  <c r="R542" i="1"/>
  <c r="S542" i="1"/>
  <c r="T542" i="1"/>
  <c r="R137" i="1"/>
  <c r="S138" i="1"/>
  <c r="S137" i="1"/>
  <c r="T138" i="1"/>
  <c r="T137" i="1"/>
  <c r="R138" i="1"/>
  <c r="R439" i="1"/>
  <c r="R438" i="1"/>
  <c r="S439" i="1"/>
  <c r="T439" i="1"/>
  <c r="S438" i="1"/>
  <c r="T438" i="1"/>
  <c r="R85" i="1"/>
  <c r="S86" i="1"/>
  <c r="S85" i="1"/>
  <c r="T86" i="1"/>
  <c r="T85" i="1"/>
  <c r="R86" i="1"/>
  <c r="R426" i="1"/>
  <c r="S426" i="1"/>
  <c r="R425" i="1"/>
  <c r="T426" i="1"/>
  <c r="S425" i="1"/>
  <c r="T425" i="1"/>
  <c r="S385" i="1"/>
  <c r="T386" i="1"/>
  <c r="T385" i="1"/>
  <c r="R385" i="1"/>
  <c r="R386" i="1"/>
  <c r="S386" i="1"/>
  <c r="R567" i="1"/>
  <c r="R582" i="1" s="1"/>
  <c r="S573" i="1"/>
  <c r="S588" i="1" s="1"/>
  <c r="S574" i="1"/>
  <c r="S589" i="1" s="1"/>
  <c r="T574" i="1"/>
  <c r="T589" i="1" s="1"/>
  <c r="S577" i="1"/>
  <c r="S592" i="1" s="1"/>
  <c r="S576" i="1"/>
  <c r="S591" i="1" s="1"/>
  <c r="R98" i="1"/>
  <c r="S99" i="1"/>
  <c r="S98" i="1"/>
  <c r="T99" i="1"/>
  <c r="T98" i="1"/>
  <c r="R99" i="1"/>
  <c r="R111" i="1"/>
  <c r="S112" i="1"/>
  <c r="S111" i="1"/>
  <c r="T112" i="1"/>
  <c r="T111" i="1"/>
  <c r="R112" i="1"/>
  <c r="S398" i="1"/>
  <c r="T399" i="1"/>
  <c r="T398" i="1"/>
  <c r="R399" i="1"/>
  <c r="R398" i="1"/>
  <c r="S399" i="1"/>
  <c r="T568" i="1"/>
  <c r="T583" i="1" s="1"/>
  <c r="R568" i="1"/>
  <c r="R583" i="1" s="1"/>
  <c r="R573" i="1"/>
  <c r="R588" i="1" s="1"/>
  <c r="T576" i="1"/>
  <c r="T591" i="1" s="1"/>
  <c r="S333" i="1"/>
  <c r="T334" i="1"/>
  <c r="R334" i="1"/>
  <c r="R333" i="1"/>
  <c r="T333" i="1"/>
  <c r="S334" i="1"/>
  <c r="R150" i="1"/>
  <c r="S151" i="1"/>
  <c r="S150" i="1"/>
  <c r="T151" i="1"/>
  <c r="T150" i="1"/>
  <c r="R151" i="1"/>
  <c r="T20" i="1"/>
  <c r="R21" i="1"/>
  <c r="R20" i="1"/>
  <c r="S21" i="1"/>
  <c r="S20" i="1"/>
  <c r="T21" i="1"/>
  <c r="S411" i="1"/>
  <c r="T412" i="1"/>
  <c r="T411" i="1"/>
  <c r="R412" i="1"/>
  <c r="R411" i="1"/>
  <c r="S412" i="1"/>
  <c r="R557" i="1"/>
  <c r="S556" i="1"/>
  <c r="S557" i="1"/>
  <c r="T556" i="1"/>
  <c r="R556" i="1"/>
  <c r="T557" i="1"/>
  <c r="S567" i="1"/>
  <c r="S582" i="1" s="1"/>
  <c r="T567" i="1"/>
  <c r="T582" i="1" s="1"/>
  <c r="T573" i="1"/>
  <c r="T588" i="1" s="1"/>
  <c r="R576" i="1"/>
  <c r="R591" i="1" s="1"/>
  <c r="R72" i="1"/>
  <c r="S73" i="1"/>
  <c r="S72" i="1"/>
  <c r="T73" i="1"/>
  <c r="T72" i="1"/>
  <c r="R73" i="1"/>
  <c r="R124" i="1"/>
  <c r="S125" i="1"/>
  <c r="S124" i="1"/>
  <c r="T125" i="1"/>
  <c r="T124" i="1"/>
  <c r="R125" i="1"/>
  <c r="T59" i="1"/>
  <c r="R60" i="1"/>
  <c r="R59" i="1"/>
  <c r="S60" i="1"/>
  <c r="S59" i="1"/>
  <c r="T60" i="1"/>
  <c r="S568" i="1"/>
  <c r="S583" i="1" s="1"/>
  <c r="R574" i="1"/>
  <c r="R589" i="1" s="1"/>
  <c r="R590" i="1" s="1"/>
  <c r="O502" i="1"/>
  <c r="K292" i="1"/>
  <c r="M489" i="1"/>
  <c r="K227" i="1"/>
  <c r="O489" i="1"/>
  <c r="M240" i="1"/>
  <c r="O528" i="1"/>
  <c r="O450" i="1"/>
  <c r="K240" i="1"/>
  <c r="K489" i="1"/>
  <c r="K459" i="1"/>
  <c r="M472" i="1"/>
  <c r="K341" i="1"/>
  <c r="K158" i="1"/>
  <c r="O537" i="1"/>
  <c r="M168" i="1"/>
  <c r="K167" i="1"/>
  <c r="M446" i="1"/>
  <c r="K445" i="1"/>
  <c r="M51" i="1"/>
  <c r="K50" i="1"/>
  <c r="O242" i="1"/>
  <c r="K241" i="1"/>
  <c r="O241" i="1"/>
  <c r="M242" i="1"/>
  <c r="M250" i="1" s="1"/>
  <c r="K242" i="1"/>
  <c r="K250" i="1" s="1"/>
  <c r="M241" i="1"/>
  <c r="K490" i="1"/>
  <c r="O491" i="1"/>
  <c r="O499" i="1" s="1"/>
  <c r="M491" i="1"/>
  <c r="O490" i="1"/>
  <c r="M490" i="1"/>
  <c r="K491" i="1"/>
  <c r="K499" i="1" s="1"/>
  <c r="M36" i="1"/>
  <c r="K37" i="1"/>
  <c r="M181" i="1"/>
  <c r="K180" i="1"/>
  <c r="M279" i="1"/>
  <c r="K278" i="1"/>
  <c r="K5" i="1"/>
  <c r="M6" i="1"/>
  <c r="O6" i="1" s="1"/>
  <c r="O516" i="1"/>
  <c r="M516" i="1"/>
  <c r="K517" i="1"/>
  <c r="K525" i="1" s="1"/>
  <c r="O517" i="1"/>
  <c r="O525" i="1" s="1"/>
  <c r="M517" i="1"/>
  <c r="K516" i="1"/>
  <c r="O504" i="1"/>
  <c r="O512" i="1" s="1"/>
  <c r="M504" i="1"/>
  <c r="O503" i="1"/>
  <c r="M503" i="1"/>
  <c r="K504" i="1"/>
  <c r="K503" i="1"/>
  <c r="K288" i="1"/>
  <c r="M236" i="1"/>
  <c r="M341" i="1"/>
  <c r="O472" i="1"/>
  <c r="O223" i="1"/>
  <c r="O304" i="1"/>
  <c r="O33" i="1"/>
  <c r="M463" i="1"/>
  <c r="O227" i="1"/>
  <c r="K214" i="1"/>
  <c r="O214" i="1"/>
  <c r="O291" i="1"/>
  <c r="O292" i="1" s="1"/>
  <c r="M292" i="1"/>
  <c r="M528" i="1"/>
  <c r="M173" i="1"/>
  <c r="O173" i="1" s="1"/>
  <c r="O7" i="1"/>
  <c r="M570" i="1"/>
  <c r="O43" i="1"/>
  <c r="K450" i="1"/>
  <c r="M450" i="1"/>
  <c r="O30" i="1"/>
  <c r="M253" i="1"/>
  <c r="K252" i="1"/>
  <c r="M430" i="1"/>
  <c r="K429" i="1"/>
  <c r="M228" i="1"/>
  <c r="K229" i="1"/>
  <c r="K237" i="1" s="1"/>
  <c r="O229" i="1"/>
  <c r="O237" i="1" s="1"/>
  <c r="K228" i="1"/>
  <c r="O228" i="1"/>
  <c r="M229" i="1"/>
  <c r="M237" i="1" s="1"/>
  <c r="M216" i="1"/>
  <c r="K216" i="1"/>
  <c r="K224" i="1" s="1"/>
  <c r="O215" i="1"/>
  <c r="M215" i="1"/>
  <c r="K215" i="1"/>
  <c r="O216" i="1"/>
  <c r="O224" i="1" s="1"/>
  <c r="O452" i="1"/>
  <c r="O460" i="1" s="1"/>
  <c r="K452" i="1"/>
  <c r="K460" i="1" s="1"/>
  <c r="O451" i="1"/>
  <c r="K451" i="1"/>
  <c r="M452" i="1"/>
  <c r="M451" i="1"/>
  <c r="O529" i="1"/>
  <c r="K530" i="1"/>
  <c r="M529" i="1"/>
  <c r="O530" i="1"/>
  <c r="O538" i="1" s="1"/>
  <c r="M530" i="1"/>
  <c r="K529" i="1"/>
  <c r="K246" i="1"/>
  <c r="O341" i="1"/>
  <c r="M264" i="1"/>
  <c r="O264" i="1" s="1"/>
  <c r="K463" i="1"/>
  <c r="O476" i="1"/>
  <c r="K567" i="1"/>
  <c r="K477" i="1"/>
  <c r="M478" i="1"/>
  <c r="M486" i="1" s="1"/>
  <c r="O477" i="1"/>
  <c r="O478" i="1"/>
  <c r="O486" i="1" s="1"/>
  <c r="M477" i="1"/>
  <c r="K478" i="1"/>
  <c r="K486" i="1" s="1"/>
  <c r="M424" i="1"/>
  <c r="K423" i="1"/>
  <c r="K18" i="1"/>
  <c r="M19" i="1"/>
  <c r="O464" i="1"/>
  <c r="K465" i="1"/>
  <c r="K473" i="1" s="1"/>
  <c r="O465" i="1"/>
  <c r="O473" i="1" s="1"/>
  <c r="K464" i="1"/>
  <c r="M465" i="1"/>
  <c r="M464" i="1"/>
  <c r="M223" i="1"/>
  <c r="O515" i="1"/>
  <c r="K515" i="1"/>
  <c r="O463" i="1"/>
  <c r="K476" i="1"/>
  <c r="M476" i="1"/>
  <c r="M227" i="1"/>
  <c r="M214" i="1"/>
  <c r="O46" i="1"/>
  <c r="K528" i="1"/>
  <c r="O10" i="1"/>
  <c r="O4" i="1"/>
  <c r="M502" i="1"/>
  <c r="K502" i="1"/>
  <c r="O524" i="1"/>
  <c r="K249" i="1"/>
  <c r="K236" i="1"/>
  <c r="O406" i="1"/>
  <c r="M406" i="1"/>
  <c r="M54" i="1"/>
  <c r="K495" i="1"/>
  <c r="M246" i="1"/>
  <c r="K15" i="1"/>
  <c r="K508" i="1"/>
  <c r="O171" i="1"/>
  <c r="M537" i="1"/>
  <c r="O158" i="1"/>
  <c r="O54" i="1"/>
  <c r="O456" i="1"/>
  <c r="M184" i="1"/>
  <c r="M288" i="1"/>
  <c r="O459" i="1"/>
  <c r="O249" i="1"/>
  <c r="M495" i="1"/>
  <c r="O393" i="1"/>
  <c r="K550" i="1"/>
  <c r="O485" i="1"/>
  <c r="K262" i="1"/>
  <c r="K197" i="1"/>
  <c r="K41" i="1"/>
  <c r="M576" i="1"/>
  <c r="K576" i="1"/>
  <c r="M508" i="1"/>
  <c r="M521" i="1"/>
  <c r="K80" i="1"/>
  <c r="O80" i="1"/>
  <c r="O119" i="1"/>
  <c r="O511" i="1"/>
  <c r="O275" i="1"/>
  <c r="O145" i="1"/>
  <c r="K469" i="1"/>
  <c r="O521" i="1"/>
  <c r="M171" i="1"/>
  <c r="O210" i="1"/>
  <c r="M210" i="1"/>
  <c r="O93" i="1"/>
  <c r="M93" i="1"/>
  <c r="K54" i="1"/>
  <c r="K534" i="1"/>
  <c r="O534" i="1"/>
  <c r="K456" i="1"/>
  <c r="K220" i="1"/>
  <c r="O220" i="1"/>
  <c r="M393" i="1"/>
  <c r="M550" i="1"/>
  <c r="K498" i="1"/>
  <c r="K485" i="1"/>
  <c r="O262" i="1"/>
  <c r="M262" i="1"/>
  <c r="M197" i="1"/>
  <c r="O132" i="1"/>
  <c r="M132" i="1"/>
  <c r="M41" i="1"/>
  <c r="O576" i="1"/>
  <c r="K521" i="1"/>
  <c r="M233" i="1"/>
  <c r="M80" i="1"/>
  <c r="O547" i="1"/>
  <c r="O551" i="1"/>
  <c r="K223" i="1"/>
  <c r="M119" i="1"/>
  <c r="K275" i="1"/>
  <c r="K67" i="1"/>
  <c r="M145" i="1"/>
  <c r="M469" i="1"/>
  <c r="M220" i="1"/>
  <c r="M224" i="1"/>
  <c r="K184" i="1"/>
  <c r="O246" i="1"/>
  <c r="O15" i="1"/>
  <c r="K482" i="1"/>
  <c r="O233" i="1"/>
  <c r="K547" i="1"/>
  <c r="K551" i="1"/>
  <c r="K119" i="1"/>
  <c r="M67" i="1"/>
  <c r="K145" i="1"/>
  <c r="K406" i="1"/>
  <c r="K210" i="1"/>
  <c r="M158" i="1"/>
  <c r="K93" i="1"/>
  <c r="M534" i="1"/>
  <c r="M538" i="1"/>
  <c r="M456" i="1"/>
  <c r="M524" i="1"/>
  <c r="O184" i="1"/>
  <c r="O288" i="1"/>
  <c r="M249" i="1"/>
  <c r="O495" i="1"/>
  <c r="K393" i="1"/>
  <c r="O550" i="1"/>
  <c r="O498" i="1"/>
  <c r="M498" i="1"/>
  <c r="M485" i="1"/>
  <c r="O197" i="1"/>
  <c r="K132" i="1"/>
  <c r="O41" i="1"/>
  <c r="O236" i="1"/>
  <c r="M15" i="1"/>
  <c r="O508" i="1"/>
  <c r="O482" i="1"/>
  <c r="M482" i="1"/>
  <c r="K233" i="1"/>
  <c r="K472" i="1"/>
  <c r="K171" i="1"/>
  <c r="M547" i="1"/>
  <c r="M551" i="1"/>
  <c r="K537" i="1"/>
  <c r="M275" i="1"/>
  <c r="O67" i="1"/>
  <c r="O469" i="1"/>
  <c r="I103" i="1"/>
  <c r="K103" i="1" s="1"/>
  <c r="I116" i="1"/>
  <c r="K116" i="1" s="1"/>
  <c r="G403" i="1"/>
  <c r="H403" i="1"/>
  <c r="I406" i="1"/>
  <c r="I393" i="1"/>
  <c r="H390" i="1"/>
  <c r="G393" i="1"/>
  <c r="I403" i="1"/>
  <c r="K403" i="1" s="1"/>
  <c r="G406" i="1"/>
  <c r="H406" i="1"/>
  <c r="I390" i="1"/>
  <c r="K390" i="1" s="1"/>
  <c r="G390" i="1"/>
  <c r="H393" i="1"/>
  <c r="G84" i="1"/>
  <c r="I84" i="1"/>
  <c r="K84" i="1" s="1"/>
  <c r="I351" i="1"/>
  <c r="K351" i="1" s="1"/>
  <c r="G103" i="1"/>
  <c r="G116" i="1"/>
  <c r="H116" i="1"/>
  <c r="H103" i="1"/>
  <c r="G214" i="1"/>
  <c r="G345" i="1"/>
  <c r="H90" i="1"/>
  <c r="I285" i="1"/>
  <c r="K285" i="1" s="1"/>
  <c r="I515" i="1"/>
  <c r="I319" i="1"/>
  <c r="K319" i="1" s="1"/>
  <c r="I188" i="1"/>
  <c r="K188" i="1" s="1"/>
  <c r="G207" i="1"/>
  <c r="I288" i="1"/>
  <c r="G469" i="1"/>
  <c r="G233" i="1"/>
  <c r="G450" i="1"/>
  <c r="I450" i="1"/>
  <c r="H162" i="1"/>
  <c r="I249" i="1"/>
  <c r="H246" i="1"/>
  <c r="I302" i="1"/>
  <c r="G54" i="1"/>
  <c r="I364" i="1"/>
  <c r="K364" i="1" s="1"/>
  <c r="G81" i="1"/>
  <c r="I81" i="1"/>
  <c r="G368" i="1"/>
  <c r="I368" i="1"/>
  <c r="G42" i="1"/>
  <c r="H42" i="1"/>
  <c r="G198" i="1"/>
  <c r="H198" i="1"/>
  <c r="I242" i="1"/>
  <c r="G241" i="1"/>
  <c r="T241" i="1" s="1"/>
  <c r="H241" i="1"/>
  <c r="S241" i="1" s="1"/>
  <c r="G242" i="1"/>
  <c r="I241" i="1"/>
  <c r="R241" i="1" s="1"/>
  <c r="H242" i="1"/>
  <c r="H433" i="1"/>
  <c r="H197" i="1"/>
  <c r="G132" i="1"/>
  <c r="H41" i="1"/>
  <c r="I236" i="1"/>
  <c r="I576" i="1"/>
  <c r="H443" i="1"/>
  <c r="G443" i="1"/>
  <c r="I28" i="1"/>
  <c r="K28" i="1" s="1"/>
  <c r="H528" i="1"/>
  <c r="I489" i="1"/>
  <c r="G489" i="1"/>
  <c r="H463" i="1"/>
  <c r="H214" i="1"/>
  <c r="I240" i="1"/>
  <c r="I175" i="1"/>
  <c r="K175" i="1" s="1"/>
  <c r="M175" i="1" s="1"/>
  <c r="G149" i="1"/>
  <c r="I306" i="1"/>
  <c r="K306" i="1" s="1"/>
  <c r="G306" i="1"/>
  <c r="I58" i="1"/>
  <c r="K58" i="1" s="1"/>
  <c r="I64" i="1"/>
  <c r="K64" i="1" s="1"/>
  <c r="G64" i="1"/>
  <c r="H476" i="1"/>
  <c r="I45" i="1"/>
  <c r="K45" i="1" s="1"/>
  <c r="I259" i="1"/>
  <c r="K259" i="1" s="1"/>
  <c r="G210" i="1"/>
  <c r="G508" i="1"/>
  <c r="H508" i="1"/>
  <c r="G482" i="1"/>
  <c r="H319" i="1"/>
  <c r="G188" i="1"/>
  <c r="I77" i="1"/>
  <c r="K77" i="1" s="1"/>
  <c r="G550" i="1"/>
  <c r="H498" i="1"/>
  <c r="I184" i="1"/>
  <c r="G184" i="1"/>
  <c r="H119" i="1"/>
  <c r="G80" i="1"/>
  <c r="G551" i="1"/>
  <c r="G547" i="1"/>
  <c r="H495" i="1"/>
  <c r="I469" i="1"/>
  <c r="H450" i="1"/>
  <c r="H437" i="1"/>
  <c r="I162" i="1"/>
  <c r="K162" i="1" s="1"/>
  <c r="H129" i="1"/>
  <c r="H123" i="1"/>
  <c r="I123" i="1"/>
  <c r="K123" i="1" s="1"/>
  <c r="I158" i="1"/>
  <c r="H537" i="1"/>
  <c r="I524" i="1"/>
  <c r="G342" i="1"/>
  <c r="G341" i="1"/>
  <c r="H171" i="1"/>
  <c r="H67" i="1"/>
  <c r="H145" i="1"/>
  <c r="I145" i="1"/>
  <c r="I534" i="1"/>
  <c r="G534" i="1"/>
  <c r="H456" i="1"/>
  <c r="I246" i="1"/>
  <c r="G201" i="1"/>
  <c r="I511" i="1"/>
  <c r="H459" i="1"/>
  <c r="H93" i="1"/>
  <c r="I93" i="1"/>
  <c r="I54" i="1"/>
  <c r="G364" i="1"/>
  <c r="G185" i="1"/>
  <c r="H185" i="1"/>
  <c r="I185" i="1"/>
  <c r="I447" i="1"/>
  <c r="G447" i="1"/>
  <c r="H172" i="1"/>
  <c r="G68" i="1"/>
  <c r="H68" i="1"/>
  <c r="I229" i="1"/>
  <c r="G228" i="1"/>
  <c r="T228" i="1" s="1"/>
  <c r="H228" i="1"/>
  <c r="S228" i="1" s="1"/>
  <c r="G229" i="1"/>
  <c r="I228" i="1"/>
  <c r="R228" i="1" s="1"/>
  <c r="H229" i="1"/>
  <c r="H216" i="1"/>
  <c r="S216" i="1" s="1"/>
  <c r="I216" i="1"/>
  <c r="G215" i="1"/>
  <c r="T215" i="1" s="1"/>
  <c r="H215" i="1"/>
  <c r="S215" i="1" s="1"/>
  <c r="I215" i="1"/>
  <c r="R215" i="1" s="1"/>
  <c r="G216" i="1"/>
  <c r="H516" i="1"/>
  <c r="S516" i="1" s="1"/>
  <c r="G517" i="1"/>
  <c r="T517" i="1" s="1"/>
  <c r="I516" i="1"/>
  <c r="R516" i="1" s="1"/>
  <c r="G516" i="1"/>
  <c r="T516" i="1" s="1"/>
  <c r="I517" i="1"/>
  <c r="R517" i="1" s="1"/>
  <c r="H517" i="1"/>
  <c r="H504" i="1"/>
  <c r="S504" i="1" s="1"/>
  <c r="I504" i="1"/>
  <c r="G503" i="1"/>
  <c r="T503" i="1" s="1"/>
  <c r="H503" i="1"/>
  <c r="S503" i="1" s="1"/>
  <c r="G504" i="1"/>
  <c r="T504" i="1" s="1"/>
  <c r="I503" i="1"/>
  <c r="R503" i="1" s="1"/>
  <c r="I433" i="1"/>
  <c r="K433" i="1" s="1"/>
  <c r="G485" i="1"/>
  <c r="G262" i="1"/>
  <c r="G576" i="1"/>
  <c r="H312" i="1"/>
  <c r="H28" i="1"/>
  <c r="H175" i="1"/>
  <c r="H25" i="1"/>
  <c r="G110" i="1"/>
  <c r="H45" i="1"/>
  <c r="I210" i="1"/>
  <c r="I508" i="1"/>
  <c r="H482" i="1"/>
  <c r="H77" i="1"/>
  <c r="I80" i="1"/>
  <c r="I358" i="1"/>
  <c r="K358" i="1" s="1"/>
  <c r="H158" i="1"/>
  <c r="H524" i="1"/>
  <c r="G524" i="1"/>
  <c r="I275" i="1"/>
  <c r="G145" i="1"/>
  <c r="G478" i="1"/>
  <c r="I477" i="1"/>
  <c r="R477" i="1" s="1"/>
  <c r="H478" i="1"/>
  <c r="G477" i="1"/>
  <c r="T477" i="1" s="1"/>
  <c r="I478" i="1"/>
  <c r="R478" i="1" s="1"/>
  <c r="H477" i="1"/>
  <c r="S477" i="1" s="1"/>
  <c r="H262" i="1"/>
  <c r="I197" i="1"/>
  <c r="G236" i="1"/>
  <c r="I577" i="1"/>
  <c r="I15" i="1"/>
  <c r="G577" i="1"/>
  <c r="G15" i="1"/>
  <c r="I299" i="1"/>
  <c r="K299" i="1" s="1"/>
  <c r="G28" i="1"/>
  <c r="G463" i="1"/>
  <c r="H345" i="1"/>
  <c r="G240" i="1"/>
  <c r="G32" i="1"/>
  <c r="G175" i="1"/>
  <c r="I90" i="1"/>
  <c r="K90" i="1" s="1"/>
  <c r="I149" i="1"/>
  <c r="K149" i="1" s="1"/>
  <c r="G285" i="1"/>
  <c r="H285" i="1"/>
  <c r="I25" i="1"/>
  <c r="H110" i="1"/>
  <c r="G58" i="1"/>
  <c r="H272" i="1"/>
  <c r="I272" i="1"/>
  <c r="K272" i="1" s="1"/>
  <c r="I476" i="1"/>
  <c r="G45" i="1"/>
  <c r="H259" i="1"/>
  <c r="G259" i="1"/>
  <c r="H521" i="1"/>
  <c r="G521" i="1"/>
  <c r="I482" i="1"/>
  <c r="H515" i="1"/>
  <c r="G515" i="1"/>
  <c r="G71" i="1"/>
  <c r="I71" i="1"/>
  <c r="K71" i="1" s="1"/>
  <c r="H207" i="1"/>
  <c r="G77" i="1"/>
  <c r="I550" i="1"/>
  <c r="G367" i="1"/>
  <c r="G223" i="1"/>
  <c r="I223" i="1"/>
  <c r="G288" i="1"/>
  <c r="H288" i="1"/>
  <c r="I547" i="1"/>
  <c r="I551" i="1"/>
  <c r="H233" i="1"/>
  <c r="G437" i="1"/>
  <c r="G162" i="1"/>
  <c r="G172" i="1"/>
  <c r="I129" i="1"/>
  <c r="K129" i="1" s="1"/>
  <c r="G358" i="1"/>
  <c r="G123" i="1"/>
  <c r="H472" i="1"/>
  <c r="G158" i="1"/>
  <c r="H227" i="1"/>
  <c r="I227" i="1"/>
  <c r="G354" i="1"/>
  <c r="I354" i="1"/>
  <c r="K354" i="1" s="1"/>
  <c r="I341" i="1"/>
  <c r="I342" i="1"/>
  <c r="H275" i="1"/>
  <c r="I67" i="1"/>
  <c r="G456" i="1"/>
  <c r="G220" i="1"/>
  <c r="I220" i="1"/>
  <c r="G246" i="1"/>
  <c r="H142" i="1"/>
  <c r="I502" i="1"/>
  <c r="I201" i="1"/>
  <c r="K201" i="1" s="1"/>
  <c r="G511" i="1"/>
  <c r="H511" i="1"/>
  <c r="G459" i="1"/>
  <c r="G302" i="1"/>
  <c r="G93" i="1"/>
  <c r="H54" i="1"/>
  <c r="H364" i="1"/>
  <c r="I55" i="1"/>
  <c r="G120" i="1"/>
  <c r="H120" i="1"/>
  <c r="I120" i="1"/>
  <c r="G211" i="1"/>
  <c r="I211" i="1"/>
  <c r="G329" i="1"/>
  <c r="I329" i="1"/>
  <c r="H452" i="1"/>
  <c r="S452" i="1" s="1"/>
  <c r="I452" i="1"/>
  <c r="R452" i="1" s="1"/>
  <c r="G451" i="1"/>
  <c r="T451" i="1" s="1"/>
  <c r="H451" i="1"/>
  <c r="S451" i="1" s="1"/>
  <c r="I451" i="1"/>
  <c r="R451" i="1" s="1"/>
  <c r="G452" i="1"/>
  <c r="G530" i="1"/>
  <c r="T530" i="1" s="1"/>
  <c r="I529" i="1"/>
  <c r="R529" i="1" s="1"/>
  <c r="H530" i="1"/>
  <c r="S530" i="1" s="1"/>
  <c r="G529" i="1"/>
  <c r="T529" i="1" s="1"/>
  <c r="I530" i="1"/>
  <c r="R530" i="1" s="1"/>
  <c r="H529" i="1"/>
  <c r="S529" i="1" s="1"/>
  <c r="H485" i="1"/>
  <c r="I132" i="1"/>
  <c r="I41" i="1"/>
  <c r="H236" i="1"/>
  <c r="I214" i="1"/>
  <c r="H240" i="1"/>
  <c r="H32" i="1"/>
  <c r="G25" i="1"/>
  <c r="H58" i="1"/>
  <c r="H188" i="1"/>
  <c r="I207" i="1"/>
  <c r="K207" i="1" s="1"/>
  <c r="G275" i="1"/>
  <c r="I171" i="1"/>
  <c r="G249" i="1"/>
  <c r="H266" i="1"/>
  <c r="I459" i="1"/>
  <c r="G491" i="1"/>
  <c r="T491" i="1" s="1"/>
  <c r="I490" i="1"/>
  <c r="R490" i="1" s="1"/>
  <c r="H491" i="1"/>
  <c r="G490" i="1"/>
  <c r="T490" i="1" s="1"/>
  <c r="I491" i="1"/>
  <c r="H490" i="1"/>
  <c r="S490" i="1" s="1"/>
  <c r="I485" i="1"/>
  <c r="I262" i="1"/>
  <c r="G433" i="1"/>
  <c r="G197" i="1"/>
  <c r="H132" i="1"/>
  <c r="G41" i="1"/>
  <c r="H577" i="1"/>
  <c r="H15" i="1"/>
  <c r="H576" i="1"/>
  <c r="I312" i="1"/>
  <c r="K312" i="1" s="1"/>
  <c r="I443" i="1"/>
  <c r="K443" i="1" s="1"/>
  <c r="H299" i="1"/>
  <c r="I528" i="1"/>
  <c r="G528" i="1"/>
  <c r="H489" i="1"/>
  <c r="I463" i="1"/>
  <c r="I345" i="1"/>
  <c r="K345" i="1" s="1"/>
  <c r="I42" i="1"/>
  <c r="I32" i="1"/>
  <c r="K32" i="1" s="1"/>
  <c r="G90" i="1"/>
  <c r="H149" i="1"/>
  <c r="H306" i="1"/>
  <c r="H316" i="1"/>
  <c r="I110" i="1"/>
  <c r="K110" i="1" s="1"/>
  <c r="G272" i="1"/>
  <c r="H64" i="1"/>
  <c r="G476" i="1"/>
  <c r="H210" i="1"/>
  <c r="I521" i="1"/>
  <c r="G319" i="1"/>
  <c r="H71" i="1"/>
  <c r="H550" i="1"/>
  <c r="I498" i="1"/>
  <c r="G498" i="1"/>
  <c r="H367" i="1"/>
  <c r="I367" i="1"/>
  <c r="K367" i="1" s="1"/>
  <c r="H223" i="1"/>
  <c r="H184" i="1"/>
  <c r="I119" i="1"/>
  <c r="G119" i="1"/>
  <c r="H80" i="1"/>
  <c r="H547" i="1"/>
  <c r="H551" i="1"/>
  <c r="I495" i="1"/>
  <c r="G495" i="1"/>
  <c r="H469" i="1"/>
  <c r="I233" i="1"/>
  <c r="I437" i="1"/>
  <c r="K437" i="1" s="1"/>
  <c r="G129" i="1"/>
  <c r="H358" i="1"/>
  <c r="I472" i="1"/>
  <c r="G472" i="1"/>
  <c r="G227" i="1"/>
  <c r="I537" i="1"/>
  <c r="G537" i="1"/>
  <c r="H354" i="1"/>
  <c r="H342" i="1"/>
  <c r="H341" i="1"/>
  <c r="G171" i="1"/>
  <c r="H249" i="1"/>
  <c r="G67" i="1"/>
  <c r="H534" i="1"/>
  <c r="I456" i="1"/>
  <c r="H220" i="1"/>
  <c r="G142" i="1"/>
  <c r="I142" i="1"/>
  <c r="K142" i="1" s="1"/>
  <c r="G502" i="1"/>
  <c r="H502" i="1"/>
  <c r="H201" i="1"/>
  <c r="H211" i="1"/>
  <c r="I266" i="1"/>
  <c r="K266" i="1" s="1"/>
  <c r="M266" i="1" s="1"/>
  <c r="G266" i="1"/>
  <c r="H302" i="1"/>
  <c r="G133" i="1"/>
  <c r="H276" i="1"/>
  <c r="H464" i="1"/>
  <c r="S464" i="1" s="1"/>
  <c r="G465" i="1"/>
  <c r="H465" i="1"/>
  <c r="S465" i="1" s="1"/>
  <c r="G464" i="1"/>
  <c r="T464" i="1" s="1"/>
  <c r="I464" i="1"/>
  <c r="R464" i="1" s="1"/>
  <c r="I465" i="1"/>
  <c r="R465" i="1" s="1"/>
  <c r="T570" i="1" l="1"/>
  <c r="T585" i="1" s="1"/>
  <c r="R570" i="1"/>
  <c r="R585" i="1" s="1"/>
  <c r="S570" i="1"/>
  <c r="S585" i="1" s="1"/>
  <c r="T590" i="1"/>
  <c r="G486" i="1"/>
  <c r="T478" i="1"/>
  <c r="H525" i="1"/>
  <c r="S517" i="1"/>
  <c r="H237" i="1"/>
  <c r="S229" i="1"/>
  <c r="G250" i="1"/>
  <c r="T242" i="1"/>
  <c r="S584" i="1"/>
  <c r="T584" i="1"/>
  <c r="S593" i="1"/>
  <c r="I499" i="1"/>
  <c r="R491" i="1"/>
  <c r="G473" i="1"/>
  <c r="T465" i="1"/>
  <c r="H499" i="1"/>
  <c r="S491" i="1"/>
  <c r="I237" i="1"/>
  <c r="R229" i="1"/>
  <c r="M505" i="1"/>
  <c r="G460" i="1"/>
  <c r="T452" i="1"/>
  <c r="H486" i="1"/>
  <c r="S478" i="1"/>
  <c r="I512" i="1"/>
  <c r="R504" i="1"/>
  <c r="G224" i="1"/>
  <c r="T216" i="1"/>
  <c r="I224" i="1"/>
  <c r="R216" i="1"/>
  <c r="R571" i="1" s="1"/>
  <c r="R586" i="1" s="1"/>
  <c r="G237" i="1"/>
  <c r="T229" i="1"/>
  <c r="H250" i="1"/>
  <c r="S242" i="1"/>
  <c r="M512" i="1"/>
  <c r="S590" i="1"/>
  <c r="T593" i="1"/>
  <c r="I250" i="1"/>
  <c r="R242" i="1"/>
  <c r="R584" i="1"/>
  <c r="R593" i="1"/>
  <c r="M492" i="1"/>
  <c r="O243" i="1"/>
  <c r="M5" i="1"/>
  <c r="M518" i="1"/>
  <c r="K505" i="1"/>
  <c r="O453" i="1"/>
  <c r="M466" i="1"/>
  <c r="M453" i="1"/>
  <c r="K230" i="1"/>
  <c r="O250" i="1"/>
  <c r="M525" i="1"/>
  <c r="M499" i="1"/>
  <c r="K512" i="1"/>
  <c r="M217" i="1"/>
  <c r="K492" i="1"/>
  <c r="M110" i="1"/>
  <c r="K109" i="1"/>
  <c r="K344" i="1"/>
  <c r="M345" i="1"/>
  <c r="M443" i="1"/>
  <c r="K442" i="1"/>
  <c r="M71" i="1"/>
  <c r="K70" i="1"/>
  <c r="O424" i="1"/>
  <c r="O423" i="1" s="1"/>
  <c r="M423" i="1"/>
  <c r="O253" i="1"/>
  <c r="O252" i="1" s="1"/>
  <c r="M252" i="1"/>
  <c r="O279" i="1"/>
  <c r="O278" i="1" s="1"/>
  <c r="M278" i="1"/>
  <c r="M437" i="1"/>
  <c r="K436" i="1"/>
  <c r="M32" i="1"/>
  <c r="K31" i="1"/>
  <c r="M207" i="1"/>
  <c r="K206" i="1"/>
  <c r="K353" i="1"/>
  <c r="M354" i="1"/>
  <c r="M299" i="1"/>
  <c r="K298" i="1"/>
  <c r="M433" i="1"/>
  <c r="K432" i="1"/>
  <c r="M77" i="1"/>
  <c r="K76" i="1"/>
  <c r="M306" i="1"/>
  <c r="K305" i="1"/>
  <c r="M364" i="1"/>
  <c r="K363" i="1"/>
  <c r="M319" i="1"/>
  <c r="K318" i="1"/>
  <c r="M285" i="1"/>
  <c r="K284" i="1"/>
  <c r="M567" i="1"/>
  <c r="O19" i="1"/>
  <c r="O18" i="1" s="1"/>
  <c r="M18" i="1"/>
  <c r="O479" i="1"/>
  <c r="K531" i="1"/>
  <c r="O217" i="1"/>
  <c r="K217" i="1"/>
  <c r="O570" i="1"/>
  <c r="O518" i="1"/>
  <c r="O36" i="1"/>
  <c r="O37" i="1" s="1"/>
  <c r="M37" i="1"/>
  <c r="K243" i="1"/>
  <c r="O446" i="1"/>
  <c r="O445" i="1" s="1"/>
  <c r="M445" i="1"/>
  <c r="M90" i="1"/>
  <c r="K89" i="1"/>
  <c r="M162" i="1"/>
  <c r="K161" i="1"/>
  <c r="M58" i="1"/>
  <c r="K57" i="1"/>
  <c r="M103" i="1"/>
  <c r="K102" i="1"/>
  <c r="M265" i="1"/>
  <c r="O266" i="1"/>
  <c r="O265" i="1" s="1"/>
  <c r="M272" i="1"/>
  <c r="K271" i="1"/>
  <c r="M123" i="1"/>
  <c r="K122" i="1"/>
  <c r="M259" i="1"/>
  <c r="K258" i="1"/>
  <c r="M351" i="1"/>
  <c r="K350" i="1"/>
  <c r="M403" i="1"/>
  <c r="K402" i="1"/>
  <c r="M473" i="1"/>
  <c r="O466" i="1"/>
  <c r="M531" i="1"/>
  <c r="O230" i="1"/>
  <c r="M429" i="1"/>
  <c r="O430" i="1"/>
  <c r="O429" i="1" s="1"/>
  <c r="K174" i="1"/>
  <c r="O505" i="1"/>
  <c r="O181" i="1"/>
  <c r="O180" i="1" s="1"/>
  <c r="M180" i="1"/>
  <c r="O492" i="1"/>
  <c r="M243" i="1"/>
  <c r="M201" i="1"/>
  <c r="K200" i="1"/>
  <c r="M45" i="1"/>
  <c r="K44" i="1"/>
  <c r="M174" i="1"/>
  <c r="O175" i="1"/>
  <c r="O174" i="1" s="1"/>
  <c r="M312" i="1"/>
  <c r="K311" i="1"/>
  <c r="M142" i="1"/>
  <c r="K141" i="1"/>
  <c r="M367" i="1"/>
  <c r="K366" i="1"/>
  <c r="M129" i="1"/>
  <c r="K128" i="1"/>
  <c r="M149" i="1"/>
  <c r="K148" i="1"/>
  <c r="M358" i="1"/>
  <c r="K357" i="1"/>
  <c r="M64" i="1"/>
  <c r="K63" i="1"/>
  <c r="M28" i="1"/>
  <c r="K27" i="1"/>
  <c r="M188" i="1"/>
  <c r="K187" i="1"/>
  <c r="M84" i="1"/>
  <c r="K83" i="1"/>
  <c r="M390" i="1"/>
  <c r="K389" i="1"/>
  <c r="M116" i="1"/>
  <c r="K115" i="1"/>
  <c r="M460" i="1"/>
  <c r="O5" i="1"/>
  <c r="O567" i="1"/>
  <c r="K466" i="1"/>
  <c r="K479" i="1"/>
  <c r="M479" i="1"/>
  <c r="K265" i="1"/>
  <c r="O531" i="1"/>
  <c r="K453" i="1"/>
  <c r="M230" i="1"/>
  <c r="K538" i="1"/>
  <c r="K518" i="1"/>
  <c r="O51" i="1"/>
  <c r="O50" i="1" s="1"/>
  <c r="M50" i="1"/>
  <c r="O168" i="1"/>
  <c r="O167" i="1" s="1"/>
  <c r="M167" i="1"/>
  <c r="I400" i="1"/>
  <c r="K400" i="1" s="1"/>
  <c r="I407" i="1"/>
  <c r="G407" i="1"/>
  <c r="G400" i="1"/>
  <c r="H387" i="1"/>
  <c r="H394" i="1"/>
  <c r="I387" i="1"/>
  <c r="K387" i="1" s="1"/>
  <c r="I394" i="1"/>
  <c r="H407" i="1"/>
  <c r="H400" i="1"/>
  <c r="G387" i="1"/>
  <c r="G394" i="1"/>
  <c r="G312" i="1"/>
  <c r="G299" i="1"/>
  <c r="H569" i="1"/>
  <c r="I578" i="1"/>
  <c r="G569" i="1"/>
  <c r="H578" i="1"/>
  <c r="I22" i="1"/>
  <c r="K22" i="1" s="1"/>
  <c r="I29" i="1"/>
  <c r="H126" i="1"/>
  <c r="H217" i="1"/>
  <c r="I165" i="1"/>
  <c r="K165" i="1" s="1"/>
  <c r="H361" i="1"/>
  <c r="H74" i="1"/>
  <c r="G22" i="1"/>
  <c r="G29" i="1"/>
  <c r="I348" i="1"/>
  <c r="K348" i="1" s="1"/>
  <c r="G348" i="1"/>
  <c r="H81" i="1"/>
  <c r="G453" i="1"/>
  <c r="I453" i="1"/>
  <c r="G322" i="1"/>
  <c r="I204" i="1"/>
  <c r="K204" i="1" s="1"/>
  <c r="G87" i="1"/>
  <c r="G94" i="1"/>
  <c r="H152" i="1"/>
  <c r="I309" i="1"/>
  <c r="K309" i="1" s="1"/>
  <c r="G309" i="1"/>
  <c r="I479" i="1"/>
  <c r="G479" i="1"/>
  <c r="H518" i="1"/>
  <c r="G518" i="1"/>
  <c r="G230" i="1"/>
  <c r="I61" i="1"/>
  <c r="K61" i="1" s="1"/>
  <c r="G61" i="1"/>
  <c r="H165" i="1"/>
  <c r="I178" i="1"/>
  <c r="K178" i="1" s="1"/>
  <c r="G178" i="1"/>
  <c r="I68" i="1"/>
  <c r="G427" i="1"/>
  <c r="G434" i="1"/>
  <c r="G243" i="1"/>
  <c r="I191" i="1"/>
  <c r="K191" i="1" s="1"/>
  <c r="G191" i="1"/>
  <c r="I35" i="1"/>
  <c r="K35" i="1" s="1"/>
  <c r="I146" i="1"/>
  <c r="I139" i="1"/>
  <c r="K139" i="1" s="1"/>
  <c r="I460" i="1"/>
  <c r="H269" i="1"/>
  <c r="G492" i="1"/>
  <c r="I531" i="1"/>
  <c r="G531" i="1"/>
  <c r="I152" i="1"/>
  <c r="K152" i="1" s="1"/>
  <c r="H48" i="1"/>
  <c r="H55" i="1"/>
  <c r="G505" i="1"/>
  <c r="G282" i="1"/>
  <c r="G289" i="1"/>
  <c r="I230" i="1"/>
  <c r="H440" i="1"/>
  <c r="I100" i="1"/>
  <c r="K100" i="1" s="1"/>
  <c r="I107" i="1"/>
  <c r="G107" i="1"/>
  <c r="G100" i="1"/>
  <c r="I243" i="1"/>
  <c r="G269" i="1"/>
  <c r="G276" i="1"/>
  <c r="G512" i="1"/>
  <c r="G538" i="1"/>
  <c r="G256" i="1"/>
  <c r="G263" i="1"/>
  <c r="I256" i="1"/>
  <c r="K256" i="1" s="1"/>
  <c r="I263" i="1"/>
  <c r="H466" i="1"/>
  <c r="I269" i="1"/>
  <c r="K269" i="1" s="1"/>
  <c r="H348" i="1"/>
  <c r="I276" i="1"/>
  <c r="H368" i="1"/>
  <c r="H159" i="1"/>
  <c r="H492" i="1"/>
  <c r="H531" i="1"/>
  <c r="H453" i="1"/>
  <c r="G296" i="1"/>
  <c r="G303" i="1"/>
  <c r="H322" i="1"/>
  <c r="I87" i="1"/>
  <c r="K87" i="1" s="1"/>
  <c r="I94" i="1"/>
  <c r="I113" i="1"/>
  <c r="K113" i="1" s="1"/>
  <c r="G113" i="1"/>
  <c r="G48" i="1"/>
  <c r="G525" i="1"/>
  <c r="G55" i="1"/>
  <c r="I486" i="1"/>
  <c r="H355" i="1"/>
  <c r="G578" i="1"/>
  <c r="I518" i="1"/>
  <c r="I282" i="1"/>
  <c r="K282" i="1" s="1"/>
  <c r="I289" i="1"/>
  <c r="H61" i="1"/>
  <c r="G440" i="1"/>
  <c r="I440" i="1"/>
  <c r="K440" i="1" s="1"/>
  <c r="H107" i="1"/>
  <c r="H100" i="1"/>
  <c r="H178" i="1"/>
  <c r="H133" i="1"/>
  <c r="H447" i="1"/>
  <c r="H329" i="1"/>
  <c r="G316" i="1"/>
  <c r="H473" i="1"/>
  <c r="G499" i="1"/>
  <c r="H538" i="1"/>
  <c r="I427" i="1"/>
  <c r="K427" i="1" s="1"/>
  <c r="I434" i="1"/>
  <c r="H191" i="1"/>
  <c r="I361" i="1"/>
  <c r="K361" i="1" s="1"/>
  <c r="G361" i="1"/>
  <c r="H146" i="1"/>
  <c r="H139" i="1"/>
  <c r="G355" i="1"/>
  <c r="I492" i="1"/>
  <c r="I296" i="1"/>
  <c r="K296" i="1" s="1"/>
  <c r="I303" i="1"/>
  <c r="H87" i="1"/>
  <c r="H94" i="1"/>
  <c r="G152" i="1"/>
  <c r="I159" i="1"/>
  <c r="H505" i="1"/>
  <c r="I172" i="1"/>
  <c r="H224" i="1"/>
  <c r="H427" i="1"/>
  <c r="H434" i="1"/>
  <c r="H256" i="1"/>
  <c r="H263" i="1"/>
  <c r="I466" i="1"/>
  <c r="G466" i="1"/>
  <c r="H22" i="1"/>
  <c r="H29" i="1"/>
  <c r="I126" i="1"/>
  <c r="K126" i="1" s="1"/>
  <c r="G126" i="1"/>
  <c r="H512" i="1"/>
  <c r="I355" i="1"/>
  <c r="I473" i="1"/>
  <c r="I538" i="1"/>
  <c r="H296" i="1"/>
  <c r="H303" i="1"/>
  <c r="I322" i="1"/>
  <c r="K322" i="1" s="1"/>
  <c r="H204" i="1"/>
  <c r="G204" i="1"/>
  <c r="H113" i="1"/>
  <c r="I48" i="1"/>
  <c r="K48" i="1" s="1"/>
  <c r="H309" i="1"/>
  <c r="I569" i="1"/>
  <c r="H479" i="1"/>
  <c r="I505" i="1"/>
  <c r="G217" i="1"/>
  <c r="I217" i="1"/>
  <c r="H282" i="1"/>
  <c r="H289" i="1"/>
  <c r="H230" i="1"/>
  <c r="G165" i="1"/>
  <c r="I133" i="1"/>
  <c r="H460" i="1"/>
  <c r="I316" i="1"/>
  <c r="G159" i="1"/>
  <c r="H243" i="1"/>
  <c r="H35" i="1"/>
  <c r="G35" i="1"/>
  <c r="G139" i="1"/>
  <c r="G146" i="1"/>
  <c r="I74" i="1"/>
  <c r="K74" i="1" s="1"/>
  <c r="G74" i="1"/>
  <c r="I198" i="1"/>
  <c r="I525" i="1"/>
  <c r="T571" i="1" l="1"/>
  <c r="T586" i="1" s="1"/>
  <c r="T587" i="1" s="1"/>
  <c r="S571" i="1"/>
  <c r="S586" i="1" s="1"/>
  <c r="S587" i="1" s="1"/>
  <c r="R587" i="1"/>
  <c r="R594" i="1"/>
  <c r="M256" i="1"/>
  <c r="K255" i="1"/>
  <c r="K263" i="1" s="1"/>
  <c r="M100" i="1"/>
  <c r="K99" i="1"/>
  <c r="K107" i="1" s="1"/>
  <c r="M191" i="1"/>
  <c r="K190" i="1"/>
  <c r="M61" i="1"/>
  <c r="K60" i="1"/>
  <c r="K68" i="1" s="1"/>
  <c r="O188" i="1"/>
  <c r="O187" i="1" s="1"/>
  <c r="M187" i="1"/>
  <c r="O367" i="1"/>
  <c r="O366" i="1" s="1"/>
  <c r="M366" i="1"/>
  <c r="O45" i="1"/>
  <c r="O44" i="1" s="1"/>
  <c r="M44" i="1"/>
  <c r="O351" i="1"/>
  <c r="O350" i="1" s="1"/>
  <c r="M350" i="1"/>
  <c r="M122" i="1"/>
  <c r="O123" i="1"/>
  <c r="O122" i="1" s="1"/>
  <c r="O58" i="1"/>
  <c r="O57" i="1" s="1"/>
  <c r="M57" i="1"/>
  <c r="O90" i="1"/>
  <c r="O89" i="1" s="1"/>
  <c r="M89" i="1"/>
  <c r="O345" i="1"/>
  <c r="O344" i="1" s="1"/>
  <c r="M344" i="1"/>
  <c r="M126" i="1"/>
  <c r="K125" i="1"/>
  <c r="K133" i="1" s="1"/>
  <c r="K439" i="1"/>
  <c r="K447" i="1" s="1"/>
  <c r="M440" i="1"/>
  <c r="M282" i="1"/>
  <c r="K281" i="1"/>
  <c r="K289" i="1" s="1"/>
  <c r="M113" i="1"/>
  <c r="K112" i="1"/>
  <c r="K120" i="1" s="1"/>
  <c r="M87" i="1"/>
  <c r="K86" i="1"/>
  <c r="K94" i="1" s="1"/>
  <c r="M139" i="1"/>
  <c r="K138" i="1"/>
  <c r="K146" i="1" s="1"/>
  <c r="M204" i="1"/>
  <c r="K203" i="1"/>
  <c r="M387" i="1"/>
  <c r="K386" i="1"/>
  <c r="K394" i="1" s="1"/>
  <c r="K577" i="1"/>
  <c r="K578" i="1" s="1"/>
  <c r="K211" i="1"/>
  <c r="O319" i="1"/>
  <c r="O318" i="1" s="1"/>
  <c r="M318" i="1"/>
  <c r="O306" i="1"/>
  <c r="O305" i="1" s="1"/>
  <c r="M305" i="1"/>
  <c r="O433" i="1"/>
  <c r="O432" i="1" s="1"/>
  <c r="M432" i="1"/>
  <c r="O32" i="1"/>
  <c r="O31" i="1" s="1"/>
  <c r="M31" i="1"/>
  <c r="O71" i="1"/>
  <c r="O70" i="1" s="1"/>
  <c r="M70" i="1"/>
  <c r="M427" i="1"/>
  <c r="K426" i="1"/>
  <c r="K434" i="1" s="1"/>
  <c r="M269" i="1"/>
  <c r="K268" i="1"/>
  <c r="K276" i="1" s="1"/>
  <c r="M35" i="1"/>
  <c r="K34" i="1"/>
  <c r="K42" i="1" s="1"/>
  <c r="M389" i="1"/>
  <c r="O390" i="1"/>
  <c r="O389" i="1" s="1"/>
  <c r="M148" i="1"/>
  <c r="O149" i="1"/>
  <c r="O148" i="1" s="1"/>
  <c r="O312" i="1"/>
  <c r="O311" i="1" s="1"/>
  <c r="M311" i="1"/>
  <c r="M74" i="1"/>
  <c r="K73" i="1"/>
  <c r="K81" i="1" s="1"/>
  <c r="M178" i="1"/>
  <c r="K177" i="1"/>
  <c r="K185" i="1" s="1"/>
  <c r="K164" i="1"/>
  <c r="K172" i="1" s="1"/>
  <c r="M165" i="1"/>
  <c r="M22" i="1"/>
  <c r="K21" i="1"/>
  <c r="K29" i="1" s="1"/>
  <c r="K399" i="1"/>
  <c r="K407" i="1" s="1"/>
  <c r="M400" i="1"/>
  <c r="O116" i="1"/>
  <c r="O115" i="1" s="1"/>
  <c r="M115" i="1"/>
  <c r="O84" i="1"/>
  <c r="O83" i="1" s="1"/>
  <c r="M83" i="1"/>
  <c r="O28" i="1"/>
  <c r="O27" i="1" s="1"/>
  <c r="M27" i="1"/>
  <c r="O358" i="1"/>
  <c r="O357" i="1" s="1"/>
  <c r="M357" i="1"/>
  <c r="O129" i="1"/>
  <c r="O128" i="1" s="1"/>
  <c r="M128" i="1"/>
  <c r="O142" i="1"/>
  <c r="O141" i="1" s="1"/>
  <c r="M141" i="1"/>
  <c r="O201" i="1"/>
  <c r="O200" i="1" s="1"/>
  <c r="M200" i="1"/>
  <c r="O403" i="1"/>
  <c r="O402" i="1" s="1"/>
  <c r="M402" i="1"/>
  <c r="O259" i="1"/>
  <c r="O258" i="1" s="1"/>
  <c r="M258" i="1"/>
  <c r="O272" i="1"/>
  <c r="O271" i="1" s="1"/>
  <c r="M271" i="1"/>
  <c r="O103" i="1"/>
  <c r="O102" i="1" s="1"/>
  <c r="M102" i="1"/>
  <c r="O162" i="1"/>
  <c r="O161" i="1" s="1"/>
  <c r="M161" i="1"/>
  <c r="O64" i="1"/>
  <c r="O63" i="1" s="1"/>
  <c r="M63" i="1"/>
  <c r="M353" i="1"/>
  <c r="O354" i="1"/>
  <c r="O353" i="1" s="1"/>
  <c r="M48" i="1"/>
  <c r="K47" i="1"/>
  <c r="K55" i="1" s="1"/>
  <c r="M322" i="1"/>
  <c r="K321" i="1"/>
  <c r="K329" i="1" s="1"/>
  <c r="M296" i="1"/>
  <c r="K295" i="1"/>
  <c r="K303" i="1" s="1"/>
  <c r="M361" i="1"/>
  <c r="K360" i="1"/>
  <c r="K368" i="1" s="1"/>
  <c r="M152" i="1"/>
  <c r="K151" i="1"/>
  <c r="K159" i="1" s="1"/>
  <c r="M309" i="1"/>
  <c r="K308" i="1"/>
  <c r="K316" i="1" s="1"/>
  <c r="M348" i="1"/>
  <c r="K347" i="1"/>
  <c r="K355" i="1" s="1"/>
  <c r="K198" i="1"/>
  <c r="K568" i="1"/>
  <c r="K569" i="1" s="1"/>
  <c r="O285" i="1"/>
  <c r="O284" i="1" s="1"/>
  <c r="M284" i="1"/>
  <c r="O364" i="1"/>
  <c r="O363" i="1" s="1"/>
  <c r="M363" i="1"/>
  <c r="O77" i="1"/>
  <c r="O76" i="1" s="1"/>
  <c r="M76" i="1"/>
  <c r="M298" i="1"/>
  <c r="O299" i="1"/>
  <c r="O298" i="1" s="1"/>
  <c r="M206" i="1"/>
  <c r="O207" i="1"/>
  <c r="O206" i="1" s="1"/>
  <c r="M436" i="1"/>
  <c r="O437" i="1"/>
  <c r="O436" i="1" s="1"/>
  <c r="O443" i="1"/>
  <c r="O442" i="1" s="1"/>
  <c r="M442" i="1"/>
  <c r="O110" i="1"/>
  <c r="O109" i="1" s="1"/>
  <c r="M109" i="1"/>
  <c r="S594" i="1" l="1"/>
  <c r="R595" i="1" s="1"/>
  <c r="T594" i="1"/>
  <c r="M577" i="1"/>
  <c r="M578" i="1" s="1"/>
  <c r="O568" i="1"/>
  <c r="O569" i="1" s="1"/>
  <c r="O113" i="1"/>
  <c r="O112" i="1" s="1"/>
  <c r="M112" i="1"/>
  <c r="M120" i="1" s="1"/>
  <c r="M347" i="1"/>
  <c r="O348" i="1"/>
  <c r="O347" i="1" s="1"/>
  <c r="O355" i="1" s="1"/>
  <c r="O152" i="1"/>
  <c r="O151" i="1" s="1"/>
  <c r="M151" i="1"/>
  <c r="M159" i="1" s="1"/>
  <c r="O296" i="1"/>
  <c r="O295" i="1" s="1"/>
  <c r="O303" i="1" s="1"/>
  <c r="M295" i="1"/>
  <c r="M303" i="1" s="1"/>
  <c r="O48" i="1"/>
  <c r="O47" i="1" s="1"/>
  <c r="O55" i="1" s="1"/>
  <c r="M47" i="1"/>
  <c r="M55" i="1" s="1"/>
  <c r="O577" i="1"/>
  <c r="O578" i="1" s="1"/>
  <c r="O74" i="1"/>
  <c r="O73" i="1" s="1"/>
  <c r="M73" i="1"/>
  <c r="M81" i="1" s="1"/>
  <c r="M568" i="1"/>
  <c r="M569" i="1" s="1"/>
  <c r="O61" i="1"/>
  <c r="O60" i="1" s="1"/>
  <c r="O68" i="1" s="1"/>
  <c r="M60" i="1"/>
  <c r="O100" i="1"/>
  <c r="O99" i="1" s="1"/>
  <c r="O107" i="1" s="1"/>
  <c r="M99" i="1"/>
  <c r="M107" i="1" s="1"/>
  <c r="M164" i="1"/>
  <c r="M172" i="1" s="1"/>
  <c r="O165" i="1"/>
  <c r="O164" i="1" s="1"/>
  <c r="O172" i="1" s="1"/>
  <c r="O35" i="1"/>
  <c r="O34" i="1" s="1"/>
  <c r="O42" i="1" s="1"/>
  <c r="M34" i="1"/>
  <c r="M42" i="1" s="1"/>
  <c r="O387" i="1"/>
  <c r="O386" i="1" s="1"/>
  <c r="O394" i="1" s="1"/>
  <c r="M386" i="1"/>
  <c r="M394" i="1" s="1"/>
  <c r="O269" i="1"/>
  <c r="O268" i="1" s="1"/>
  <c r="O276" i="1" s="1"/>
  <c r="M268" i="1"/>
  <c r="M276" i="1" s="1"/>
  <c r="O204" i="1"/>
  <c r="O203" i="1" s="1"/>
  <c r="O211" i="1" s="1"/>
  <c r="M203" i="1"/>
  <c r="M211" i="1" s="1"/>
  <c r="O87" i="1"/>
  <c r="O86" i="1" s="1"/>
  <c r="O94" i="1" s="1"/>
  <c r="M86" i="1"/>
  <c r="M94" i="1" s="1"/>
  <c r="M281" i="1"/>
  <c r="M289" i="1" s="1"/>
  <c r="O282" i="1"/>
  <c r="O281" i="1" s="1"/>
  <c r="O289" i="1" s="1"/>
  <c r="O126" i="1"/>
  <c r="O125" i="1" s="1"/>
  <c r="O133" i="1" s="1"/>
  <c r="M125" i="1"/>
  <c r="M133" i="1" s="1"/>
  <c r="M399" i="1"/>
  <c r="M407" i="1" s="1"/>
  <c r="O400" i="1"/>
  <c r="O399" i="1" s="1"/>
  <c r="O407" i="1" s="1"/>
  <c r="O427" i="1"/>
  <c r="O426" i="1" s="1"/>
  <c r="O434" i="1" s="1"/>
  <c r="M426" i="1"/>
  <c r="M434" i="1" s="1"/>
  <c r="M138" i="1"/>
  <c r="M146" i="1" s="1"/>
  <c r="O139" i="1"/>
  <c r="O138" i="1" s="1"/>
  <c r="O146" i="1" s="1"/>
  <c r="O120" i="1"/>
  <c r="O309" i="1"/>
  <c r="O308" i="1" s="1"/>
  <c r="O316" i="1" s="1"/>
  <c r="M308" i="1"/>
  <c r="M316" i="1" s="1"/>
  <c r="M360" i="1"/>
  <c r="M368" i="1" s="1"/>
  <c r="O361" i="1"/>
  <c r="O360" i="1" s="1"/>
  <c r="O368" i="1" s="1"/>
  <c r="O322" i="1"/>
  <c r="O321" i="1" s="1"/>
  <c r="O329" i="1" s="1"/>
  <c r="M321" i="1"/>
  <c r="M355" i="1"/>
  <c r="O22" i="1"/>
  <c r="O21" i="1" s="1"/>
  <c r="O29" i="1" s="1"/>
  <c r="M21" i="1"/>
  <c r="M29" i="1" s="1"/>
  <c r="O178" i="1"/>
  <c r="O177" i="1" s="1"/>
  <c r="O185" i="1" s="1"/>
  <c r="M177" i="1"/>
  <c r="M185" i="1" s="1"/>
  <c r="O159" i="1"/>
  <c r="O81" i="1"/>
  <c r="M329" i="1"/>
  <c r="O440" i="1"/>
  <c r="O439" i="1" s="1"/>
  <c r="O447" i="1" s="1"/>
  <c r="M439" i="1"/>
  <c r="M447" i="1" s="1"/>
  <c r="M68" i="1"/>
  <c r="M190" i="1"/>
  <c r="M198" i="1" s="1"/>
  <c r="O191" i="1"/>
  <c r="O190" i="1" s="1"/>
  <c r="O198" i="1" s="1"/>
  <c r="O256" i="1"/>
  <c r="O255" i="1" s="1"/>
  <c r="O263" i="1" s="1"/>
  <c r="M255" i="1"/>
  <c r="M263" i="1" s="1"/>
  <c r="E574" i="1"/>
  <c r="E571" i="1"/>
  <c r="H12" i="1"/>
  <c r="H16" i="1"/>
  <c r="G575" i="1" l="1"/>
  <c r="G12" i="1"/>
  <c r="G9" i="1"/>
  <c r="I572" i="1"/>
  <c r="I579" i="1"/>
  <c r="H575" i="1"/>
  <c r="I16" i="1"/>
  <c r="K16" i="1" s="1"/>
  <c r="M16" i="1" s="1"/>
  <c r="O16" i="1" s="1"/>
  <c r="H9" i="1"/>
  <c r="I575" i="1"/>
  <c r="I9" i="1"/>
  <c r="K9" i="1" s="1"/>
  <c r="I12" i="1"/>
  <c r="K12" i="1" s="1"/>
  <c r="G16" i="1"/>
  <c r="M12" i="1" l="1"/>
  <c r="K11" i="1"/>
  <c r="M9" i="1"/>
  <c r="K8" i="1"/>
  <c r="K571" i="1" s="1"/>
  <c r="K572" i="1" s="1"/>
  <c r="H572" i="1"/>
  <c r="H579" i="1"/>
  <c r="G579" i="1"/>
  <c r="G572" i="1"/>
  <c r="I595" i="1"/>
  <c r="O12" i="1" l="1"/>
  <c r="O11" i="1" s="1"/>
  <c r="M11" i="1"/>
  <c r="O9" i="1"/>
  <c r="O8" i="1" s="1"/>
  <c r="O571" i="1" s="1"/>
  <c r="O572" i="1" s="1"/>
  <c r="M8" i="1"/>
  <c r="M571" i="1" s="1"/>
  <c r="M572" i="1" s="1"/>
  <c r="O595" i="1"/>
  <c r="M595" i="1"/>
  <c r="K595" i="1"/>
  <c r="K573" i="1"/>
  <c r="O573" i="1"/>
  <c r="K337" i="1"/>
  <c r="K342" i="1" s="1"/>
  <c r="M573" i="1"/>
  <c r="M337" i="1"/>
  <c r="M342" i="1" s="1"/>
  <c r="O337" i="1"/>
  <c r="O342" i="1" s="1"/>
  <c r="M574" i="1" l="1"/>
  <c r="M579" i="1" s="1"/>
  <c r="K574" i="1"/>
  <c r="O574" i="1"/>
  <c r="M575" i="1" l="1"/>
  <c r="K579" i="1"/>
  <c r="K575" i="1"/>
  <c r="O575" i="1"/>
  <c r="O579" i="1"/>
</calcChain>
</file>

<file path=xl/sharedStrings.xml><?xml version="1.0" encoding="utf-8"?>
<sst xmlns="http://schemas.openxmlformats.org/spreadsheetml/2006/main" count="677" uniqueCount="96">
  <si>
    <t>OBJEKTY UPJŠ v KOŠICIACH:</t>
  </si>
  <si>
    <t>pre výpočet:</t>
  </si>
  <si>
    <t>p.č.:</t>
  </si>
  <si>
    <t>objekt</t>
  </si>
  <si>
    <t>%</t>
  </si>
  <si>
    <t>spotreba energií:</t>
  </si>
  <si>
    <t>Košice, Staré mesto</t>
  </si>
  <si>
    <t>kalendárny rok:</t>
  </si>
  <si>
    <t>P.A.+J5+T1</t>
  </si>
  <si>
    <t>Park Angelínum 9: Prír.F</t>
  </si>
  <si>
    <t>náklad v € s DPH:</t>
  </si>
  <si>
    <t>jednotková cena v € s DPH:</t>
  </si>
  <si>
    <t>spotreba elektrickej energie (kWh):</t>
  </si>
  <si>
    <t>spotreba TÚV a ÚK (kWh):</t>
  </si>
  <si>
    <t>spotreba zemného plynu (kWh):</t>
  </si>
  <si>
    <t>spolu energie:</t>
  </si>
  <si>
    <t xml:space="preserve"> Jesenná 5: Prír.F</t>
  </si>
  <si>
    <t>Šrobárova 2 - budova rektorátu: Rektorát; Prír.F.; FF</t>
  </si>
  <si>
    <t>Šrobárova 2 - Výmenníková stanica + stará jedáleň:</t>
  </si>
  <si>
    <t>toto asi znížiť o nejaké %</t>
  </si>
  <si>
    <t>Moyzesova 11 - Prír.F (ÚCHV)</t>
  </si>
  <si>
    <t>možno v tom je aj T2?</t>
  </si>
  <si>
    <t>Ulica Dr. Kostlivého - aula P5</t>
  </si>
  <si>
    <t>areál M9 (Platon,Sokrates, Aristot., Minerva, Gutenberg)</t>
  </si>
  <si>
    <t>Moyzesova 9 - Platón: FF</t>
  </si>
  <si>
    <t>pri tomto nebrať do úvahy plochy D,G,E</t>
  </si>
  <si>
    <t>Moyzesova 9 - Sokrates - FF</t>
  </si>
  <si>
    <t>Moyzesova 9 - Aristoteles: FF</t>
  </si>
  <si>
    <t>Moyzesova 9 - Minerva: ŠDaJ; UNIPOC</t>
  </si>
  <si>
    <t>Moyzesova 9 - Gutenberg: UK</t>
  </si>
  <si>
    <t>K 26+30 spolu</t>
  </si>
  <si>
    <t>Kováčska 26: Práv.F</t>
  </si>
  <si>
    <t>Kováčska 30: Práv.F</t>
  </si>
  <si>
    <t>Košice, Západ, Terasa</t>
  </si>
  <si>
    <t>PP66(A+B+C)</t>
  </si>
  <si>
    <t>Popradská 66 - objekt "A" - poslucháreň, jedáleň: FVS; ŠDaJ</t>
  </si>
  <si>
    <t>PP66(A+B)</t>
  </si>
  <si>
    <t>tu asi plyn nie je</t>
  </si>
  <si>
    <t>Popradská 66 - objekt "B": ŠDaJ</t>
  </si>
  <si>
    <t>FVS, Popradská 66 objekt "C": FVS</t>
  </si>
  <si>
    <t>???</t>
  </si>
  <si>
    <t>Medická 4,6</t>
  </si>
  <si>
    <t>rozdeliť pomerom podľa r. 2021</t>
  </si>
  <si>
    <t>M4-kuchyňa</t>
  </si>
  <si>
    <t>Košice, Sever:</t>
  </si>
  <si>
    <t>BZ komplet</t>
  </si>
  <si>
    <t>Mánesova 23 - Administratívna budova: BZ, Prír.f</t>
  </si>
  <si>
    <t>Mánesova 23 - Skleníky: BZ</t>
  </si>
  <si>
    <t>Mánesova 23 - Stolárska dielňa: BZ</t>
  </si>
  <si>
    <t>Mánesova 23 - Kôlňa: BZ</t>
  </si>
  <si>
    <t>Mánesova 23 - Dielňa: BZ</t>
  </si>
  <si>
    <t>Mánesova 23 - Vrátnica: BZ</t>
  </si>
  <si>
    <t>Mánesova 23 - Meteorologická stanica:</t>
  </si>
  <si>
    <t>Mánesova 23 - Strážna veža: BZ</t>
  </si>
  <si>
    <t>Mánesova 23 - Retranslačná stanica: BZ</t>
  </si>
  <si>
    <t>Garáže, ul. Sládkovičova</t>
  </si>
  <si>
    <t>Spišská Nová Ves, Danišovce</t>
  </si>
  <si>
    <t>UVZ, Danišovce</t>
  </si>
  <si>
    <t>SPOLU ZA CELÚ UPJŠ:</t>
  </si>
  <si>
    <t>vypočítané hodnoty:</t>
  </si>
  <si>
    <t>zadanie hodnôt:</t>
  </si>
  <si>
    <t>zadané hodnoty:</t>
  </si>
  <si>
    <r>
      <t xml:space="preserve">Moyzesova 9 - objekt "D" - (škôlka; UK): </t>
    </r>
    <r>
      <rPr>
        <b/>
        <sz val="12"/>
        <color rgb="FFFF0000"/>
        <rFont val="Calibri"/>
        <family val="2"/>
        <charset val="238"/>
        <scheme val="minor"/>
      </rPr>
      <t>589,40 m</t>
    </r>
    <r>
      <rPr>
        <b/>
        <vertAlign val="superscript"/>
        <sz val="12"/>
        <color rgb="FFFF0000"/>
        <rFont val="Calibri"/>
        <family val="2"/>
        <charset val="238"/>
        <scheme val="minor"/>
      </rPr>
      <t>2</t>
    </r>
  </si>
  <si>
    <r>
      <t xml:space="preserve">Moyzesova 9 - objekt "G" (domček): </t>
    </r>
    <r>
      <rPr>
        <b/>
        <sz val="12"/>
        <color rgb="FFFF0000"/>
        <rFont val="Calibri"/>
        <family val="2"/>
        <charset val="238"/>
        <scheme val="minor"/>
      </rPr>
      <t>52,75 m</t>
    </r>
    <r>
      <rPr>
        <b/>
        <vertAlign val="superscript"/>
        <sz val="12"/>
        <color rgb="FFFF0000"/>
        <rFont val="Calibri"/>
        <family val="2"/>
        <charset val="238"/>
        <scheme val="minor"/>
      </rPr>
      <t>2</t>
    </r>
  </si>
  <si>
    <r>
      <t>Moyzesova 9 - objekt "E" (dom hostí):</t>
    </r>
    <r>
      <rPr>
        <b/>
        <sz val="12"/>
        <color rgb="FFFF0000"/>
        <rFont val="Calibri"/>
        <family val="2"/>
        <charset val="238"/>
        <scheme val="minor"/>
      </rPr>
      <t xml:space="preserve"> 578,61 m</t>
    </r>
    <r>
      <rPr>
        <b/>
        <vertAlign val="superscript"/>
        <sz val="12"/>
        <color rgb="FFFF0000"/>
        <rFont val="Calibri"/>
        <family val="2"/>
        <charset val="238"/>
        <scheme val="minor"/>
      </rPr>
      <t>2</t>
    </r>
  </si>
  <si>
    <r>
      <t>spolu m</t>
    </r>
    <r>
      <rPr>
        <vertAlign val="superscript"/>
        <sz val="12"/>
        <rFont val="Calibri"/>
        <family val="2"/>
        <charset val="238"/>
        <scheme val="minor"/>
      </rPr>
      <t>2</t>
    </r>
    <r>
      <rPr>
        <sz val="12"/>
        <rFont val="Calibri"/>
        <family val="2"/>
        <charset val="238"/>
        <scheme val="minor"/>
      </rPr>
      <t>:</t>
    </r>
  </si>
  <si>
    <r>
      <t>celková plocha budovy (m</t>
    </r>
    <r>
      <rPr>
        <vertAlign val="superscript"/>
        <sz val="10"/>
        <rFont val="Calibri"/>
        <family val="2"/>
        <charset val="238"/>
        <scheme val="minor"/>
      </rPr>
      <t>2</t>
    </r>
    <r>
      <rPr>
        <sz val="10"/>
        <rFont val="Calibri"/>
        <family val="2"/>
        <charset val="238"/>
        <scheme val="minor"/>
      </rPr>
      <t>)</t>
    </r>
  </si>
  <si>
    <r>
      <t>spotreba vody (m</t>
    </r>
    <r>
      <rPr>
        <vertAlign val="superscript"/>
        <sz val="10"/>
        <color rgb="FF0070C0"/>
        <rFont val="Calibri"/>
        <family val="2"/>
        <charset val="238"/>
        <scheme val="minor"/>
      </rPr>
      <t>3</t>
    </r>
    <r>
      <rPr>
        <sz val="10"/>
        <color rgb="FF0070C0"/>
        <rFont val="Calibri"/>
        <family val="2"/>
        <charset val="238"/>
        <scheme val="minor"/>
      </rPr>
      <t>):</t>
    </r>
  </si>
  <si>
    <r>
      <t>spotreba TÚV a ÚK (kWh</t>
    </r>
    <r>
      <rPr>
        <sz val="10"/>
        <color rgb="FFC00000"/>
        <rFont val="Calibri"/>
        <family val="2"/>
        <charset val="238"/>
        <scheme val="minor"/>
      </rPr>
      <t>):</t>
    </r>
  </si>
  <si>
    <r>
      <t>spotreba zemného plynu (kWh</t>
    </r>
    <r>
      <rPr>
        <sz val="10"/>
        <color rgb="FF833C0C"/>
        <rFont val="Calibri"/>
        <family val="2"/>
        <charset val="238"/>
        <scheme val="minor"/>
      </rPr>
      <t>):</t>
    </r>
  </si>
  <si>
    <r>
      <t>spotreba vody (m</t>
    </r>
    <r>
      <rPr>
        <b/>
        <vertAlign val="superscript"/>
        <sz val="10"/>
        <color rgb="FF0070C0"/>
        <rFont val="Calibri"/>
        <family val="2"/>
        <charset val="238"/>
        <scheme val="minor"/>
      </rPr>
      <t>3</t>
    </r>
    <r>
      <rPr>
        <b/>
        <sz val="10"/>
        <color rgb="FF0070C0"/>
        <rFont val="Calibri"/>
        <family val="2"/>
        <charset val="238"/>
        <scheme val="minor"/>
      </rPr>
      <t>):</t>
    </r>
  </si>
  <si>
    <t>P.A.+J5+T1
kotrola</t>
  </si>
  <si>
    <t>plocha 
P.A.+J5+T1</t>
  </si>
  <si>
    <t>plocha 
Pl., So, Ar.,Mi,Gu.</t>
  </si>
  <si>
    <t>areál M9 (Platon,Sokrates, Aristot., Minerva, Gutenberg) - kontrola</t>
  </si>
  <si>
    <t>plocha 
K26+30</t>
  </si>
  <si>
    <t xml:space="preserve">K 26+30 spolu
KONTROLA
</t>
  </si>
  <si>
    <t>Plocha A+B+C</t>
  </si>
  <si>
    <t>samostatné faktúry</t>
  </si>
  <si>
    <t>Plocha A+B</t>
  </si>
  <si>
    <t>A</t>
  </si>
  <si>
    <t>B</t>
  </si>
  <si>
    <t xml:space="preserve"> Jesenná - Telocvičňa T1</t>
  </si>
  <si>
    <t>vieme fakt?</t>
  </si>
  <si>
    <t>Tr.SNP 1 - TU</t>
  </si>
  <si>
    <t>ŠDaJ, PP 76</t>
  </si>
  <si>
    <t>ŠDaJ, M4</t>
  </si>
  <si>
    <t>ŠDaJ, M6</t>
  </si>
  <si>
    <t>ÚTVaŠ, M6</t>
  </si>
  <si>
    <t>Tel. T5, M6</t>
  </si>
  <si>
    <t>Tel. T3,4, M6</t>
  </si>
  <si>
    <t>P. Ang. 19 - SENZOR:</t>
  </si>
  <si>
    <t xml:space="preserve">ÚA LF, Š 2 </t>
  </si>
  <si>
    <t xml:space="preserve">RBL, Moy 11 </t>
  </si>
  <si>
    <t xml:space="preserve"> T2, Moy 11</t>
  </si>
  <si>
    <t xml:space="preserve">Hist., ÚCHV, Kuz 12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</si>
</sst>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;@"/>
    <numFmt numFmtId="165" formatCode="#,##0.00\ &quot;€&quot;"/>
  </numFmts>
  <fonts count="3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vertAlign val="superscript"/>
      <sz val="12"/>
      <color rgb="FFFF0000"/>
      <name val="Calibri"/>
      <family val="2"/>
      <charset val="238"/>
      <scheme val="minor"/>
    </font>
    <font>
      <vertAlign val="superscript"/>
      <sz val="12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vertAlign val="superscript"/>
      <sz val="10"/>
      <color rgb="FF0070C0"/>
      <name val="Calibri"/>
      <family val="2"/>
      <charset val="238"/>
      <scheme val="minor"/>
    </font>
    <font>
      <sz val="10"/>
      <color theme="9" tint="-0.499984740745262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10"/>
      <color rgb="FF833C0C"/>
      <name val="Calibri"/>
      <family val="2"/>
      <charset val="238"/>
      <scheme val="minor"/>
    </font>
    <font>
      <b/>
      <sz val="10"/>
      <color rgb="FF0070C0"/>
      <name val="Calibri"/>
      <family val="2"/>
      <charset val="238"/>
      <scheme val="minor"/>
    </font>
    <font>
      <b/>
      <vertAlign val="superscript"/>
      <sz val="10"/>
      <color rgb="FF0070C0"/>
      <name val="Calibri"/>
      <family val="2"/>
      <charset val="238"/>
      <scheme val="minor"/>
    </font>
    <font>
      <b/>
      <sz val="10"/>
      <color theme="9" tint="-0.499984740745262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b/>
      <sz val="10"/>
      <color rgb="FF833C0C"/>
      <name val="Calibri"/>
      <family val="2"/>
      <charset val="238"/>
      <scheme val="minor"/>
    </font>
    <font>
      <sz val="12"/>
      <color rgb="FF0070C0"/>
      <name val="Calibri"/>
      <family val="2"/>
      <charset val="238"/>
      <scheme val="minor"/>
    </font>
    <font>
      <sz val="12"/>
      <color theme="9" tint="-0.499984740745262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rgb="FF833C0C"/>
      <name val="Calibri"/>
      <family val="2"/>
      <charset val="238"/>
      <scheme val="minor"/>
    </font>
    <font>
      <b/>
      <sz val="12"/>
      <color rgb="FF0070C0"/>
      <name val="Calibri"/>
      <family val="2"/>
      <charset val="238"/>
      <scheme val="minor"/>
    </font>
    <font>
      <b/>
      <sz val="12"/>
      <color theme="9" tint="-0.499984740745262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b/>
      <sz val="12"/>
      <color rgb="FF833C0C"/>
      <name val="Calibri"/>
      <family val="2"/>
      <charset val="238"/>
      <scheme val="minor"/>
    </font>
    <font>
      <sz val="12"/>
      <color rgb="FFFF0066"/>
      <name val="Calibri"/>
      <family val="2"/>
      <charset val="238"/>
      <scheme val="minor"/>
    </font>
    <font>
      <sz val="9"/>
      <color rgb="FF833C0C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9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/>
      <right/>
      <top style="double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auto="1"/>
      </left>
      <right/>
      <top style="thin">
        <color auto="1"/>
      </top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 style="dotted">
        <color auto="1"/>
      </left>
      <right/>
      <top/>
      <bottom style="thin">
        <color auto="1"/>
      </bottom>
      <diagonal/>
    </border>
    <border>
      <left style="dotted">
        <color auto="1"/>
      </left>
      <right/>
      <top/>
      <bottom style="double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dotted">
        <color auto="1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 style="dotted">
        <color auto="1"/>
      </left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indexed="64"/>
      </left>
      <right/>
      <top style="thin">
        <color auto="1"/>
      </top>
      <bottom style="dotted">
        <color auto="1"/>
      </bottom>
      <diagonal/>
    </border>
    <border>
      <left style="double">
        <color auto="1"/>
      </left>
      <right/>
      <top style="dotted">
        <color auto="1"/>
      </top>
      <bottom style="dotted">
        <color auto="1"/>
      </bottom>
      <diagonal/>
    </border>
    <border>
      <left style="double">
        <color auto="1"/>
      </left>
      <right/>
      <top style="dotted">
        <color auto="1"/>
      </top>
      <bottom/>
      <diagonal/>
    </border>
    <border>
      <left style="double">
        <color auto="1"/>
      </left>
      <right/>
      <top style="dotted">
        <color auto="1"/>
      </top>
      <bottom style="thin">
        <color auto="1"/>
      </bottom>
      <diagonal/>
    </border>
    <border>
      <left style="double">
        <color auto="1"/>
      </left>
      <right/>
      <top/>
      <bottom style="dotted">
        <color indexed="64"/>
      </bottom>
      <diagonal/>
    </border>
    <border>
      <left style="double">
        <color indexed="64"/>
      </left>
      <right/>
      <top/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dotted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 style="dotted">
        <color auto="1"/>
      </left>
      <right style="double">
        <color auto="1"/>
      </right>
      <top style="dotted">
        <color auto="1"/>
      </top>
      <bottom/>
      <diagonal/>
    </border>
    <border>
      <left style="dotted">
        <color indexed="64"/>
      </left>
      <right/>
      <top style="double">
        <color indexed="64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indexed="64"/>
      </right>
      <top style="double">
        <color indexed="64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 style="thin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tted">
        <color indexed="64"/>
      </right>
      <top style="double">
        <color indexed="64"/>
      </top>
      <bottom style="thin">
        <color auto="1"/>
      </bottom>
      <diagonal/>
    </border>
    <border>
      <left style="dotted">
        <color indexed="64"/>
      </left>
      <right style="double">
        <color auto="1"/>
      </right>
      <top style="double">
        <color indexed="64"/>
      </top>
      <bottom style="thin">
        <color auto="1"/>
      </bottom>
      <diagonal/>
    </border>
    <border>
      <left style="double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uble">
        <color auto="1"/>
      </right>
      <top style="thin">
        <color auto="1"/>
      </top>
      <bottom style="dotted">
        <color auto="1"/>
      </bottom>
      <diagonal/>
    </border>
    <border>
      <left style="double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uble">
        <color auto="1"/>
      </right>
      <top style="dotted">
        <color auto="1"/>
      </top>
      <bottom style="dotted">
        <color auto="1"/>
      </bottom>
      <diagonal/>
    </border>
    <border>
      <left style="double">
        <color auto="1"/>
      </left>
      <right style="dotted">
        <color auto="1"/>
      </right>
      <top style="dotted">
        <color auto="1"/>
      </top>
      <bottom/>
      <diagonal/>
    </border>
    <border>
      <left style="double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uble">
        <color auto="1"/>
      </right>
      <top style="dotted">
        <color auto="1"/>
      </top>
      <bottom style="thin">
        <color auto="1"/>
      </bottom>
      <diagonal/>
    </border>
    <border>
      <left style="double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uble">
        <color auto="1"/>
      </right>
      <top/>
      <bottom style="dotted">
        <color auto="1"/>
      </bottom>
      <diagonal/>
    </border>
    <border>
      <left style="double">
        <color auto="1"/>
      </left>
      <right style="dotted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tted">
        <color auto="1"/>
      </right>
      <top style="thin">
        <color indexed="64"/>
      </top>
      <bottom style="thin">
        <color auto="1"/>
      </bottom>
      <diagonal/>
    </border>
    <border>
      <left style="dotted">
        <color auto="1"/>
      </left>
      <right style="double">
        <color auto="1"/>
      </right>
      <top style="thin">
        <color indexed="64"/>
      </top>
      <bottom style="thin">
        <color auto="1"/>
      </bottom>
      <diagonal/>
    </border>
    <border>
      <left/>
      <right style="dotted">
        <color auto="1"/>
      </right>
      <top style="thin">
        <color indexed="64"/>
      </top>
      <bottom style="thin">
        <color auto="1"/>
      </bottom>
      <diagonal/>
    </border>
    <border>
      <left style="double">
        <color indexed="64"/>
      </left>
      <right/>
      <top style="thin">
        <color indexed="64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double">
        <color auto="1"/>
      </bottom>
      <diagonal/>
    </border>
    <border>
      <left style="dotted">
        <color auto="1"/>
      </left>
      <right/>
      <top style="thin">
        <color indexed="64"/>
      </top>
      <bottom style="double">
        <color auto="1"/>
      </bottom>
      <diagonal/>
    </border>
    <border>
      <left style="double">
        <color auto="1"/>
      </left>
      <right style="dotted">
        <color auto="1"/>
      </right>
      <top style="thin">
        <color indexed="64"/>
      </top>
      <bottom style="double">
        <color auto="1"/>
      </bottom>
      <diagonal/>
    </border>
    <border>
      <left style="dotted">
        <color auto="1"/>
      </left>
      <right style="double">
        <color auto="1"/>
      </right>
      <top style="thin">
        <color indexed="64"/>
      </top>
      <bottom style="double">
        <color auto="1"/>
      </bottom>
      <diagonal/>
    </border>
    <border>
      <left/>
      <right style="dotted">
        <color auto="1"/>
      </right>
      <top style="thin">
        <color indexed="64"/>
      </top>
      <bottom style="double">
        <color auto="1"/>
      </bottom>
      <diagonal/>
    </border>
    <border>
      <left/>
      <right/>
      <top/>
      <bottom style="hair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2">
    <xf numFmtId="0" fontId="0" fillId="0" borderId="0" xfId="0"/>
    <xf numFmtId="0" fontId="2" fillId="0" borderId="1" xfId="0" applyFont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0" fontId="4" fillId="2" borderId="5" xfId="0" applyFont="1" applyFill="1" applyBorder="1" applyAlignment="1">
      <alignment horizontal="left" vertical="top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4" fillId="2" borderId="12" xfId="0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left" vertical="top" wrapText="1"/>
    </xf>
    <xf numFmtId="0" fontId="4" fillId="2" borderId="19" xfId="0" applyFont="1" applyFill="1" applyBorder="1" applyAlignment="1">
      <alignment horizontal="left" vertical="top" wrapText="1"/>
    </xf>
    <xf numFmtId="3" fontId="5" fillId="0" borderId="0" xfId="0" applyNumberFormat="1" applyFont="1" applyAlignment="1">
      <alignment horizontal="center" vertical="top" wrapText="1"/>
    </xf>
    <xf numFmtId="4" fontId="5" fillId="0" borderId="0" xfId="0" applyNumberFormat="1" applyFont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4" fontId="5" fillId="0" borderId="10" xfId="0" applyNumberFormat="1" applyFont="1" applyBorder="1" applyAlignment="1">
      <alignment horizontal="center" vertical="top" wrapText="1"/>
    </xf>
    <xf numFmtId="4" fontId="3" fillId="0" borderId="11" xfId="0" applyNumberFormat="1" applyFont="1" applyBorder="1" applyAlignment="1">
      <alignment horizontal="center" vertical="top" wrapText="1"/>
    </xf>
    <xf numFmtId="4" fontId="5" fillId="2" borderId="12" xfId="0" applyNumberFormat="1" applyFont="1" applyFill="1" applyBorder="1" applyAlignment="1">
      <alignment horizontal="center" vertical="top" wrapText="1"/>
    </xf>
    <xf numFmtId="4" fontId="5" fillId="2" borderId="10" xfId="0" applyNumberFormat="1" applyFont="1" applyFill="1" applyBorder="1" applyAlignment="1">
      <alignment horizontal="center" vertical="top" wrapText="1"/>
    </xf>
    <xf numFmtId="4" fontId="5" fillId="2" borderId="31" xfId="0" applyNumberFormat="1" applyFont="1" applyFill="1" applyBorder="1" applyAlignment="1">
      <alignment horizontal="center" vertical="top" wrapText="1"/>
    </xf>
    <xf numFmtId="4" fontId="5" fillId="0" borderId="0" xfId="0" applyNumberFormat="1" applyFont="1" applyBorder="1" applyAlignment="1">
      <alignment horizontal="center" vertical="top" wrapText="1"/>
    </xf>
    <xf numFmtId="4" fontId="5" fillId="2" borderId="41" xfId="0" applyNumberFormat="1" applyFont="1" applyFill="1" applyBorder="1" applyAlignment="1">
      <alignment horizontal="center" vertical="top" wrapText="1"/>
    </xf>
    <xf numFmtId="4" fontId="5" fillId="2" borderId="40" xfId="0" applyNumberFormat="1" applyFont="1" applyFill="1" applyBorder="1" applyAlignment="1">
      <alignment horizontal="center" vertical="top" wrapText="1"/>
    </xf>
    <xf numFmtId="4" fontId="5" fillId="0" borderId="42" xfId="0" applyNumberFormat="1" applyFont="1" applyBorder="1" applyAlignment="1">
      <alignment horizontal="center" vertical="top" wrapText="1"/>
    </xf>
    <xf numFmtId="4" fontId="5" fillId="0" borderId="40" xfId="0" applyNumberFormat="1" applyFont="1" applyBorder="1" applyAlignment="1">
      <alignment vertical="top" wrapText="1"/>
    </xf>
    <xf numFmtId="4" fontId="5" fillId="5" borderId="0" xfId="0" applyNumberFormat="1" applyFont="1" applyFill="1" applyAlignment="1">
      <alignment horizontal="center" vertical="top" wrapText="1"/>
    </xf>
    <xf numFmtId="10" fontId="5" fillId="0" borderId="10" xfId="0" applyNumberFormat="1" applyFont="1" applyBorder="1" applyAlignment="1">
      <alignment horizontal="center" vertical="top" wrapText="1"/>
    </xf>
    <xf numFmtId="10" fontId="5" fillId="0" borderId="0" xfId="0" applyNumberFormat="1" applyFont="1" applyBorder="1" applyAlignment="1">
      <alignment horizontal="center" vertical="top" wrapText="1"/>
    </xf>
    <xf numFmtId="10" fontId="5" fillId="2" borderId="12" xfId="0" applyNumberFormat="1" applyFont="1" applyFill="1" applyBorder="1" applyAlignment="1">
      <alignment horizontal="center" vertical="top" wrapText="1"/>
    </xf>
    <xf numFmtId="10" fontId="5" fillId="2" borderId="44" xfId="0" applyNumberFormat="1" applyFont="1" applyFill="1" applyBorder="1" applyAlignment="1">
      <alignment horizontal="center" vertical="top" wrapText="1"/>
    </xf>
    <xf numFmtId="10" fontId="5" fillId="2" borderId="1" xfId="0" applyNumberFormat="1" applyFont="1" applyFill="1" applyBorder="1" applyAlignment="1">
      <alignment horizontal="center" vertical="top" wrapText="1"/>
    </xf>
    <xf numFmtId="10" fontId="5" fillId="0" borderId="45" xfId="0" applyNumberFormat="1" applyFont="1" applyBorder="1" applyAlignment="1">
      <alignment horizontal="center" vertical="top" wrapText="1"/>
    </xf>
    <xf numFmtId="10" fontId="5" fillId="0" borderId="37" xfId="0" applyNumberFormat="1" applyFont="1" applyBorder="1" applyAlignment="1">
      <alignment horizontal="center" vertical="center" wrapText="1"/>
    </xf>
    <xf numFmtId="10" fontId="4" fillId="5" borderId="0" xfId="0" applyNumberFormat="1" applyFont="1" applyFill="1" applyAlignment="1">
      <alignment horizontal="right" vertical="top"/>
    </xf>
    <xf numFmtId="10" fontId="5" fillId="5" borderId="0" xfId="0" applyNumberFormat="1" applyFont="1" applyFill="1" applyAlignment="1">
      <alignment horizontal="center" vertical="top" wrapText="1"/>
    </xf>
    <xf numFmtId="10" fontId="5" fillId="0" borderId="0" xfId="0" applyNumberFormat="1" applyFont="1" applyAlignment="1">
      <alignment horizontal="center" vertical="top" wrapText="1"/>
    </xf>
    <xf numFmtId="164" fontId="6" fillId="0" borderId="10" xfId="0" applyNumberFormat="1" applyFont="1" applyBorder="1" applyAlignment="1">
      <alignment horizontal="center" vertical="top" wrapText="1"/>
    </xf>
    <xf numFmtId="0" fontId="3" fillId="0" borderId="46" xfId="0" applyFont="1" applyBorder="1" applyAlignment="1">
      <alignment horizontal="left" vertical="top" wrapText="1"/>
    </xf>
    <xf numFmtId="0" fontId="5" fillId="2" borderId="47" xfId="0" applyFont="1" applyFill="1" applyBorder="1" applyAlignment="1">
      <alignment horizontal="left" vertical="top" wrapText="1"/>
    </xf>
    <xf numFmtId="0" fontId="12" fillId="0" borderId="48" xfId="0" applyFont="1" applyBorder="1" applyAlignment="1">
      <alignment horizontal="left" vertical="top" wrapText="1"/>
    </xf>
    <xf numFmtId="0" fontId="12" fillId="0" borderId="49" xfId="0" applyFont="1" applyBorder="1" applyAlignment="1">
      <alignment horizontal="left" vertical="top" wrapText="1"/>
    </xf>
    <xf numFmtId="0" fontId="12" fillId="0" borderId="50" xfId="0" applyFont="1" applyBorder="1" applyAlignment="1">
      <alignment horizontal="left" vertical="top" wrapText="1"/>
    </xf>
    <xf numFmtId="0" fontId="14" fillId="0" borderId="48" xfId="0" applyFont="1" applyBorder="1" applyAlignment="1">
      <alignment horizontal="left" vertical="top" wrapText="1"/>
    </xf>
    <xf numFmtId="0" fontId="14" fillId="0" borderId="49" xfId="0" applyFont="1" applyBorder="1" applyAlignment="1">
      <alignment horizontal="left" vertical="top" wrapText="1"/>
    </xf>
    <xf numFmtId="0" fontId="14" fillId="0" borderId="51" xfId="0" applyFont="1" applyBorder="1" applyAlignment="1">
      <alignment horizontal="left" vertical="top" wrapText="1"/>
    </xf>
    <xf numFmtId="0" fontId="15" fillId="0" borderId="52" xfId="0" applyFont="1" applyBorder="1" applyAlignment="1">
      <alignment horizontal="left" vertical="top" wrapText="1"/>
    </xf>
    <xf numFmtId="0" fontId="15" fillId="0" borderId="49" xfId="0" applyFont="1" applyBorder="1" applyAlignment="1">
      <alignment horizontal="left" vertical="top" wrapText="1"/>
    </xf>
    <xf numFmtId="0" fontId="16" fillId="0" borderId="48" xfId="0" applyFont="1" applyBorder="1" applyAlignment="1">
      <alignment horizontal="left" vertical="top" wrapText="1"/>
    </xf>
    <xf numFmtId="0" fontId="16" fillId="0" borderId="49" xfId="0" applyFont="1" applyBorder="1" applyAlignment="1">
      <alignment horizontal="left" vertical="top" wrapText="1"/>
    </xf>
    <xf numFmtId="0" fontId="16" fillId="0" borderId="51" xfId="0" applyFont="1" applyBorder="1" applyAlignment="1">
      <alignment horizontal="left" vertical="top" wrapText="1"/>
    </xf>
    <xf numFmtId="0" fontId="7" fillId="0" borderId="53" xfId="0" applyFont="1" applyBorder="1" applyAlignment="1">
      <alignment horizontal="left" vertical="top" wrapText="1"/>
    </xf>
    <xf numFmtId="0" fontId="3" fillId="2" borderId="54" xfId="0" applyFont="1" applyFill="1" applyBorder="1" applyAlignment="1">
      <alignment horizontal="left" vertical="top" wrapText="1"/>
    </xf>
    <xf numFmtId="0" fontId="7" fillId="0" borderId="55" xfId="0" applyFont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top" wrapText="1"/>
    </xf>
    <xf numFmtId="0" fontId="7" fillId="0" borderId="46" xfId="0" applyFont="1" applyBorder="1" applyAlignment="1">
      <alignment horizontal="left" vertical="top" wrapText="1"/>
    </xf>
    <xf numFmtId="0" fontId="6" fillId="0" borderId="47" xfId="0" applyFont="1" applyFill="1" applyBorder="1" applyAlignment="1">
      <alignment horizontal="left" vertical="top" wrapText="1"/>
    </xf>
    <xf numFmtId="0" fontId="17" fillId="6" borderId="48" xfId="0" applyFont="1" applyFill="1" applyBorder="1" applyAlignment="1">
      <alignment horizontal="left" vertical="top" wrapText="1"/>
    </xf>
    <xf numFmtId="0" fontId="17" fillId="6" borderId="49" xfId="0" applyFont="1" applyFill="1" applyBorder="1" applyAlignment="1">
      <alignment horizontal="left" vertical="top" wrapText="1"/>
    </xf>
    <xf numFmtId="0" fontId="17" fillId="6" borderId="50" xfId="0" applyFont="1" applyFill="1" applyBorder="1" applyAlignment="1">
      <alignment horizontal="left" vertical="top" wrapText="1"/>
    </xf>
    <xf numFmtId="0" fontId="19" fillId="7" borderId="48" xfId="0" applyFont="1" applyFill="1" applyBorder="1" applyAlignment="1">
      <alignment horizontal="left" vertical="top" wrapText="1"/>
    </xf>
    <xf numFmtId="0" fontId="19" fillId="7" borderId="49" xfId="0" applyFont="1" applyFill="1" applyBorder="1" applyAlignment="1">
      <alignment horizontal="left" vertical="top" wrapText="1"/>
    </xf>
    <xf numFmtId="0" fontId="19" fillId="7" borderId="51" xfId="0" applyFont="1" applyFill="1" applyBorder="1" applyAlignment="1">
      <alignment horizontal="left" vertical="top" wrapText="1"/>
    </xf>
    <xf numFmtId="0" fontId="20" fillId="4" borderId="52" xfId="0" applyFont="1" applyFill="1" applyBorder="1" applyAlignment="1">
      <alignment horizontal="left" vertical="top" wrapText="1"/>
    </xf>
    <xf numFmtId="0" fontId="20" fillId="4" borderId="49" xfId="0" applyFont="1" applyFill="1" applyBorder="1" applyAlignment="1">
      <alignment horizontal="left" vertical="top" wrapText="1"/>
    </xf>
    <xf numFmtId="0" fontId="21" fillId="2" borderId="48" xfId="0" applyFont="1" applyFill="1" applyBorder="1" applyAlignment="1">
      <alignment horizontal="left" vertical="top" wrapText="1"/>
    </xf>
    <xf numFmtId="0" fontId="21" fillId="2" borderId="49" xfId="0" applyFont="1" applyFill="1" applyBorder="1" applyAlignment="1">
      <alignment horizontal="left" vertical="top" wrapText="1"/>
    </xf>
    <xf numFmtId="0" fontId="21" fillId="2" borderId="51" xfId="0" applyFont="1" applyFill="1" applyBorder="1" applyAlignment="1">
      <alignment horizontal="left" vertical="top" wrapText="1"/>
    </xf>
    <xf numFmtId="0" fontId="7" fillId="0" borderId="55" xfId="0" applyFont="1" applyFill="1" applyBorder="1" applyAlignment="1">
      <alignment horizontal="left" vertical="top" wrapText="1"/>
    </xf>
    <xf numFmtId="0" fontId="7" fillId="0" borderId="56" xfId="0" applyFont="1" applyFill="1" applyBorder="1" applyAlignment="1">
      <alignment horizontal="left" vertical="top" wrapText="1"/>
    </xf>
    <xf numFmtId="0" fontId="7" fillId="0" borderId="57" xfId="0" applyFont="1" applyFill="1" applyBorder="1" applyAlignment="1">
      <alignment horizontal="left" vertical="top" wrapText="1"/>
    </xf>
    <xf numFmtId="0" fontId="12" fillId="5" borderId="48" xfId="0" applyFont="1" applyFill="1" applyBorder="1" applyAlignment="1">
      <alignment horizontal="left" vertical="top" wrapText="1"/>
    </xf>
    <xf numFmtId="0" fontId="12" fillId="5" borderId="49" xfId="0" applyFont="1" applyFill="1" applyBorder="1" applyAlignment="1">
      <alignment horizontal="left" vertical="top" wrapText="1"/>
    </xf>
    <xf numFmtId="0" fontId="12" fillId="5" borderId="50" xfId="0" applyFont="1" applyFill="1" applyBorder="1" applyAlignment="1">
      <alignment horizontal="left" vertical="top" wrapText="1"/>
    </xf>
    <xf numFmtId="0" fontId="14" fillId="5" borderId="48" xfId="0" applyFont="1" applyFill="1" applyBorder="1" applyAlignment="1">
      <alignment horizontal="left" vertical="top" wrapText="1"/>
    </xf>
    <xf numFmtId="0" fontId="14" fillId="5" borderId="49" xfId="0" applyFont="1" applyFill="1" applyBorder="1" applyAlignment="1">
      <alignment horizontal="left" vertical="top" wrapText="1"/>
    </xf>
    <xf numFmtId="0" fontId="14" fillId="5" borderId="51" xfId="0" applyFont="1" applyFill="1" applyBorder="1" applyAlignment="1">
      <alignment horizontal="left" vertical="top" wrapText="1"/>
    </xf>
    <xf numFmtId="0" fontId="15" fillId="5" borderId="52" xfId="0" applyFont="1" applyFill="1" applyBorder="1" applyAlignment="1">
      <alignment horizontal="left" vertical="top" wrapText="1"/>
    </xf>
    <xf numFmtId="0" fontId="15" fillId="5" borderId="49" xfId="0" applyFont="1" applyFill="1" applyBorder="1" applyAlignment="1">
      <alignment horizontal="left" vertical="top" wrapText="1"/>
    </xf>
    <xf numFmtId="0" fontId="16" fillId="5" borderId="48" xfId="0" applyFont="1" applyFill="1" applyBorder="1" applyAlignment="1">
      <alignment horizontal="left" vertical="top" wrapText="1"/>
    </xf>
    <xf numFmtId="0" fontId="16" fillId="5" borderId="49" xfId="0" applyFont="1" applyFill="1" applyBorder="1" applyAlignment="1">
      <alignment horizontal="left" vertical="top" wrapText="1"/>
    </xf>
    <xf numFmtId="0" fontId="16" fillId="5" borderId="51" xfId="0" applyFont="1" applyFill="1" applyBorder="1" applyAlignment="1">
      <alignment horizontal="left" vertical="top" wrapText="1"/>
    </xf>
    <xf numFmtId="0" fontId="7" fillId="5" borderId="55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164" fontId="6" fillId="0" borderId="10" xfId="0" applyNumberFormat="1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4" fontId="22" fillId="0" borderId="20" xfId="0" applyNumberFormat="1" applyFont="1" applyBorder="1" applyAlignment="1">
      <alignment horizontal="center" vertical="top" wrapText="1"/>
    </xf>
    <xf numFmtId="165" fontId="22" fillId="0" borderId="59" xfId="0" applyNumberFormat="1" applyFont="1" applyBorder="1" applyAlignment="1">
      <alignment horizontal="center" vertical="top" wrapText="1"/>
    </xf>
    <xf numFmtId="165" fontId="22" fillId="0" borderId="14" xfId="0" applyNumberFormat="1" applyFont="1" applyBorder="1" applyAlignment="1">
      <alignment horizontal="center" vertical="top" wrapText="1"/>
    </xf>
    <xf numFmtId="4" fontId="23" fillId="0" borderId="20" xfId="0" applyNumberFormat="1" applyFont="1" applyBorder="1" applyAlignment="1">
      <alignment horizontal="center" vertical="top" wrapText="1"/>
    </xf>
    <xf numFmtId="165" fontId="23" fillId="0" borderId="59" xfId="0" applyNumberFormat="1" applyFont="1" applyBorder="1" applyAlignment="1">
      <alignment horizontal="center" vertical="top" wrapText="1"/>
    </xf>
    <xf numFmtId="165" fontId="23" fillId="0" borderId="18" xfId="0" applyNumberFormat="1" applyFont="1" applyBorder="1" applyAlignment="1">
      <alignment horizontal="center" vertical="top" wrapText="1"/>
    </xf>
    <xf numFmtId="4" fontId="24" fillId="0" borderId="15" xfId="0" applyNumberFormat="1" applyFont="1" applyBorder="1" applyAlignment="1">
      <alignment horizontal="center" vertical="top" wrapText="1"/>
    </xf>
    <xf numFmtId="165" fontId="24" fillId="0" borderId="59" xfId="0" applyNumberFormat="1" applyFont="1" applyBorder="1" applyAlignment="1">
      <alignment horizontal="center" vertical="top" wrapText="1"/>
    </xf>
    <xf numFmtId="4" fontId="25" fillId="0" borderId="20" xfId="0" applyNumberFormat="1" applyFont="1" applyBorder="1" applyAlignment="1">
      <alignment horizontal="center" vertical="top" wrapText="1"/>
    </xf>
    <xf numFmtId="165" fontId="25" fillId="0" borderId="59" xfId="0" applyNumberFormat="1" applyFont="1" applyBorder="1" applyAlignment="1">
      <alignment horizontal="center" vertical="top" wrapText="1"/>
    </xf>
    <xf numFmtId="165" fontId="25" fillId="0" borderId="18" xfId="0" applyNumberFormat="1" applyFont="1" applyBorder="1" applyAlignment="1">
      <alignment horizontal="center" vertical="top" wrapText="1"/>
    </xf>
    <xf numFmtId="165" fontId="6" fillId="0" borderId="16" xfId="0" applyNumberFormat="1" applyFont="1" applyBorder="1" applyAlignment="1">
      <alignment horizontal="center" vertical="top" wrapText="1"/>
    </xf>
    <xf numFmtId="4" fontId="22" fillId="8" borderId="20" xfId="0" applyNumberFormat="1" applyFont="1" applyFill="1" applyBorder="1" applyAlignment="1">
      <alignment horizontal="center" vertical="top" wrapText="1"/>
    </xf>
    <xf numFmtId="165" fontId="22" fillId="8" borderId="59" xfId="0" applyNumberFormat="1" applyFont="1" applyFill="1" applyBorder="1" applyAlignment="1">
      <alignment horizontal="center" vertical="top" wrapText="1"/>
    </xf>
    <xf numFmtId="4" fontId="25" fillId="8" borderId="20" xfId="0" applyNumberFormat="1" applyFont="1" applyFill="1" applyBorder="1" applyAlignment="1">
      <alignment horizontal="center" vertical="top" wrapText="1"/>
    </xf>
    <xf numFmtId="165" fontId="25" fillId="8" borderId="59" xfId="0" applyNumberFormat="1" applyFont="1" applyFill="1" applyBorder="1" applyAlignment="1">
      <alignment horizontal="center" vertical="top" wrapText="1"/>
    </xf>
    <xf numFmtId="4" fontId="24" fillId="8" borderId="15" xfId="0" applyNumberFormat="1" applyFont="1" applyFill="1" applyBorder="1" applyAlignment="1">
      <alignment horizontal="center" vertical="top" wrapText="1"/>
    </xf>
    <xf numFmtId="165" fontId="24" fillId="8" borderId="59" xfId="0" applyNumberFormat="1" applyFont="1" applyFill="1" applyBorder="1" applyAlignment="1">
      <alignment horizontal="center" vertical="top" wrapText="1"/>
    </xf>
    <xf numFmtId="0" fontId="5" fillId="2" borderId="54" xfId="0" applyFont="1" applyFill="1" applyBorder="1" applyAlignment="1">
      <alignment horizontal="left" vertical="top" wrapText="1"/>
    </xf>
    <xf numFmtId="4" fontId="23" fillId="8" borderId="20" xfId="0" applyNumberFormat="1" applyFont="1" applyFill="1" applyBorder="1" applyAlignment="1">
      <alignment horizontal="center" vertical="top" wrapText="1"/>
    </xf>
    <xf numFmtId="165" fontId="23" fillId="8" borderId="59" xfId="0" applyNumberFormat="1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left" vertical="top" wrapText="1"/>
    </xf>
    <xf numFmtId="165" fontId="6" fillId="0" borderId="58" xfId="0" applyNumberFormat="1" applyFont="1" applyFill="1" applyBorder="1" applyAlignment="1">
      <alignment horizontal="center" vertical="top" wrapText="1"/>
    </xf>
    <xf numFmtId="4" fontId="26" fillId="6" borderId="20" xfId="0" applyNumberFormat="1" applyFont="1" applyFill="1" applyBorder="1" applyAlignment="1">
      <alignment horizontal="center" vertical="top" wrapText="1"/>
    </xf>
    <xf numFmtId="4" fontId="27" fillId="7" borderId="20" xfId="0" applyNumberFormat="1" applyFont="1" applyFill="1" applyBorder="1" applyAlignment="1">
      <alignment horizontal="center" vertical="top" wrapText="1"/>
    </xf>
    <xf numFmtId="165" fontId="27" fillId="7" borderId="18" xfId="0" applyNumberFormat="1" applyFont="1" applyFill="1" applyBorder="1" applyAlignment="1">
      <alignment horizontal="center" vertical="top" wrapText="1"/>
    </xf>
    <xf numFmtId="4" fontId="28" fillId="4" borderId="15" xfId="0" applyNumberFormat="1" applyFont="1" applyFill="1" applyBorder="1" applyAlignment="1">
      <alignment horizontal="center" vertical="top" wrapText="1"/>
    </xf>
    <xf numFmtId="165" fontId="28" fillId="4" borderId="59" xfId="0" applyNumberFormat="1" applyFont="1" applyFill="1" applyBorder="1" applyAlignment="1">
      <alignment horizontal="center" vertical="top" wrapText="1"/>
    </xf>
    <xf numFmtId="4" fontId="29" fillId="2" borderId="20" xfId="0" applyNumberFormat="1" applyFont="1" applyFill="1" applyBorder="1" applyAlignment="1">
      <alignment horizontal="center" vertical="top" wrapText="1"/>
    </xf>
    <xf numFmtId="165" fontId="29" fillId="2" borderId="59" xfId="0" applyNumberFormat="1" applyFont="1" applyFill="1" applyBorder="1" applyAlignment="1">
      <alignment horizontal="center" vertical="top" wrapText="1"/>
    </xf>
    <xf numFmtId="165" fontId="29" fillId="2" borderId="18" xfId="0" applyNumberFormat="1" applyFont="1" applyFill="1" applyBorder="1" applyAlignment="1">
      <alignment horizontal="center" vertical="top" wrapText="1"/>
    </xf>
    <xf numFmtId="165" fontId="6" fillId="0" borderId="16" xfId="0" applyNumberFormat="1" applyFont="1" applyFill="1" applyBorder="1" applyAlignment="1">
      <alignment horizontal="center" vertical="top" wrapText="1"/>
    </xf>
    <xf numFmtId="165" fontId="6" fillId="0" borderId="0" xfId="0" applyNumberFormat="1" applyFont="1" applyFill="1" applyBorder="1" applyAlignment="1">
      <alignment horizontal="center" vertical="top" wrapText="1"/>
    </xf>
    <xf numFmtId="4" fontId="22" fillId="5" borderId="20" xfId="0" applyNumberFormat="1" applyFont="1" applyFill="1" applyBorder="1" applyAlignment="1">
      <alignment horizontal="center" vertical="top" wrapText="1"/>
    </xf>
    <xf numFmtId="165" fontId="22" fillId="5" borderId="59" xfId="0" applyNumberFormat="1" applyFont="1" applyFill="1" applyBorder="1" applyAlignment="1">
      <alignment horizontal="center" vertical="top" wrapText="1"/>
    </xf>
    <xf numFmtId="165" fontId="22" fillId="5" borderId="14" xfId="0" applyNumberFormat="1" applyFont="1" applyFill="1" applyBorder="1" applyAlignment="1">
      <alignment horizontal="center" vertical="top" wrapText="1"/>
    </xf>
    <xf numFmtId="4" fontId="23" fillId="5" borderId="20" xfId="0" applyNumberFormat="1" applyFont="1" applyFill="1" applyBorder="1" applyAlignment="1">
      <alignment horizontal="center" vertical="top" wrapText="1"/>
    </xf>
    <xf numFmtId="165" fontId="23" fillId="5" borderId="59" xfId="0" applyNumberFormat="1" applyFont="1" applyFill="1" applyBorder="1" applyAlignment="1">
      <alignment horizontal="center" vertical="top" wrapText="1"/>
    </xf>
    <xf numFmtId="165" fontId="23" fillId="5" borderId="18" xfId="0" applyNumberFormat="1" applyFont="1" applyFill="1" applyBorder="1" applyAlignment="1">
      <alignment horizontal="center" vertical="top" wrapText="1"/>
    </xf>
    <xf numFmtId="4" fontId="24" fillId="5" borderId="15" xfId="0" applyNumberFormat="1" applyFont="1" applyFill="1" applyBorder="1" applyAlignment="1">
      <alignment horizontal="center" vertical="top" wrapText="1"/>
    </xf>
    <xf numFmtId="165" fontId="24" fillId="5" borderId="59" xfId="0" applyNumberFormat="1" applyFont="1" applyFill="1" applyBorder="1" applyAlignment="1">
      <alignment horizontal="center" vertical="top" wrapText="1"/>
    </xf>
    <xf numFmtId="4" fontId="25" fillId="5" borderId="20" xfId="0" applyNumberFormat="1" applyFont="1" applyFill="1" applyBorder="1" applyAlignment="1">
      <alignment horizontal="center" vertical="top" wrapText="1"/>
    </xf>
    <xf numFmtId="165" fontId="25" fillId="5" borderId="59" xfId="0" applyNumberFormat="1" applyFont="1" applyFill="1" applyBorder="1" applyAlignment="1">
      <alignment horizontal="center" vertical="top" wrapText="1"/>
    </xf>
    <xf numFmtId="165" fontId="25" fillId="5" borderId="18" xfId="0" applyNumberFormat="1" applyFont="1" applyFill="1" applyBorder="1" applyAlignment="1">
      <alignment horizontal="center" vertical="top" wrapText="1"/>
    </xf>
    <xf numFmtId="165" fontId="6" fillId="5" borderId="19" xfId="0" applyNumberFormat="1" applyFont="1" applyFill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2" borderId="58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center" vertical="center" wrapText="1"/>
    </xf>
    <xf numFmtId="4" fontId="22" fillId="0" borderId="0" xfId="0" applyNumberFormat="1" applyFont="1" applyFill="1" applyBorder="1" applyAlignment="1">
      <alignment horizontal="center" vertical="top" wrapText="1"/>
    </xf>
    <xf numFmtId="165" fontId="22" fillId="0" borderId="0" xfId="0" applyNumberFormat="1" applyFont="1" applyFill="1" applyBorder="1" applyAlignment="1">
      <alignment horizontal="center" vertical="top" wrapText="1"/>
    </xf>
    <xf numFmtId="4" fontId="23" fillId="0" borderId="0" xfId="0" applyNumberFormat="1" applyFont="1" applyFill="1" applyBorder="1" applyAlignment="1">
      <alignment horizontal="center" vertical="top" wrapText="1"/>
    </xf>
    <xf numFmtId="165" fontId="23" fillId="0" borderId="0" xfId="0" applyNumberFormat="1" applyFont="1" applyFill="1" applyBorder="1" applyAlignment="1">
      <alignment horizontal="center" vertical="top" wrapText="1"/>
    </xf>
    <xf numFmtId="4" fontId="24" fillId="0" borderId="0" xfId="0" applyNumberFormat="1" applyFont="1" applyFill="1" applyBorder="1" applyAlignment="1">
      <alignment horizontal="center" vertical="top" wrapText="1"/>
    </xf>
    <xf numFmtId="165" fontId="24" fillId="0" borderId="0" xfId="0" applyNumberFormat="1" applyFont="1" applyFill="1" applyBorder="1" applyAlignment="1">
      <alignment horizontal="center" vertical="top" wrapText="1"/>
    </xf>
    <xf numFmtId="4" fontId="25" fillId="0" borderId="0" xfId="0" applyNumberFormat="1" applyFont="1" applyFill="1" applyBorder="1" applyAlignment="1">
      <alignment horizontal="center" vertical="top" wrapText="1"/>
    </xf>
    <xf numFmtId="165" fontId="25" fillId="0" borderId="0" xfId="0" applyNumberFormat="1" applyFont="1" applyFill="1" applyBorder="1" applyAlignment="1">
      <alignment horizontal="center" vertical="top" wrapText="1"/>
    </xf>
    <xf numFmtId="4" fontId="30" fillId="0" borderId="0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 wrapText="1"/>
    </xf>
    <xf numFmtId="4" fontId="31" fillId="3" borderId="0" xfId="0" applyNumberFormat="1" applyFont="1" applyFill="1" applyBorder="1" applyAlignment="1">
      <alignment horizontal="center" vertical="top" wrapText="1"/>
    </xf>
    <xf numFmtId="4" fontId="25" fillId="3" borderId="0" xfId="0" applyNumberFormat="1" applyFont="1" applyFill="1" applyBorder="1" applyAlignment="1">
      <alignment horizontal="center" vertical="top" wrapText="1"/>
    </xf>
    <xf numFmtId="165" fontId="25" fillId="3" borderId="0" xfId="0" applyNumberFormat="1" applyFont="1" applyFill="1" applyBorder="1" applyAlignment="1">
      <alignment horizontal="center" vertical="top" wrapText="1"/>
    </xf>
    <xf numFmtId="4" fontId="26" fillId="0" borderId="0" xfId="0" applyNumberFormat="1" applyFont="1" applyFill="1" applyBorder="1" applyAlignment="1">
      <alignment horizontal="center" vertical="top" wrapText="1"/>
    </xf>
    <xf numFmtId="165" fontId="26" fillId="0" borderId="0" xfId="0" applyNumberFormat="1" applyFont="1" applyFill="1" applyBorder="1" applyAlignment="1">
      <alignment horizontal="center" vertical="top" wrapText="1"/>
    </xf>
    <xf numFmtId="4" fontId="27" fillId="0" borderId="0" xfId="0" applyNumberFormat="1" applyFont="1" applyFill="1" applyBorder="1" applyAlignment="1">
      <alignment horizontal="center" vertical="top" wrapText="1"/>
    </xf>
    <xf numFmtId="165" fontId="27" fillId="0" borderId="0" xfId="0" applyNumberFormat="1" applyFont="1" applyFill="1" applyBorder="1" applyAlignment="1">
      <alignment horizontal="center" vertical="top" wrapText="1"/>
    </xf>
    <xf numFmtId="4" fontId="28" fillId="0" borderId="0" xfId="0" applyNumberFormat="1" applyFont="1" applyFill="1" applyBorder="1" applyAlignment="1">
      <alignment horizontal="center" vertical="top" wrapText="1"/>
    </xf>
    <xf numFmtId="165" fontId="28" fillId="0" borderId="0" xfId="0" applyNumberFormat="1" applyFont="1" applyFill="1" applyBorder="1" applyAlignment="1">
      <alignment horizontal="center" vertical="top" wrapText="1"/>
    </xf>
    <xf numFmtId="4" fontId="29" fillId="0" borderId="0" xfId="0" applyNumberFormat="1" applyFont="1" applyFill="1" applyBorder="1" applyAlignment="1">
      <alignment horizontal="center" vertical="top" wrapText="1"/>
    </xf>
    <xf numFmtId="165" fontId="29" fillId="0" borderId="0" xfId="0" applyNumberFormat="1" applyFont="1" applyFill="1" applyBorder="1" applyAlignment="1">
      <alignment horizontal="center" vertical="top" wrapText="1"/>
    </xf>
    <xf numFmtId="4" fontId="22" fillId="0" borderId="20" xfId="0" applyNumberFormat="1" applyFont="1" applyFill="1" applyBorder="1" applyAlignment="1">
      <alignment horizontal="center" vertical="top" wrapText="1"/>
    </xf>
    <xf numFmtId="165" fontId="22" fillId="0" borderId="59" xfId="0" applyNumberFormat="1" applyFont="1" applyFill="1" applyBorder="1" applyAlignment="1">
      <alignment horizontal="center" vertical="top" wrapText="1"/>
    </xf>
    <xf numFmtId="165" fontId="22" fillId="0" borderId="14" xfId="0" applyNumberFormat="1" applyFont="1" applyFill="1" applyBorder="1" applyAlignment="1">
      <alignment horizontal="center" vertical="top" wrapText="1"/>
    </xf>
    <xf numFmtId="4" fontId="23" fillId="0" borderId="20" xfId="0" applyNumberFormat="1" applyFont="1" applyFill="1" applyBorder="1" applyAlignment="1">
      <alignment horizontal="center" vertical="top" wrapText="1"/>
    </xf>
    <xf numFmtId="165" fontId="23" fillId="0" borderId="59" xfId="0" applyNumberFormat="1" applyFont="1" applyFill="1" applyBorder="1" applyAlignment="1">
      <alignment horizontal="center" vertical="top" wrapText="1"/>
    </xf>
    <xf numFmtId="165" fontId="23" fillId="0" borderId="18" xfId="0" applyNumberFormat="1" applyFont="1" applyFill="1" applyBorder="1" applyAlignment="1">
      <alignment horizontal="center" vertical="top" wrapText="1"/>
    </xf>
    <xf numFmtId="4" fontId="24" fillId="0" borderId="15" xfId="0" applyNumberFormat="1" applyFont="1" applyFill="1" applyBorder="1" applyAlignment="1">
      <alignment horizontal="center" vertical="top" wrapText="1"/>
    </xf>
    <xf numFmtId="165" fontId="24" fillId="0" borderId="59" xfId="0" applyNumberFormat="1" applyFont="1" applyFill="1" applyBorder="1" applyAlignment="1">
      <alignment horizontal="center" vertical="top" wrapText="1"/>
    </xf>
    <xf numFmtId="4" fontId="25" fillId="0" borderId="20" xfId="0" applyNumberFormat="1" applyFont="1" applyFill="1" applyBorder="1" applyAlignment="1">
      <alignment horizontal="center" vertical="top" wrapText="1"/>
    </xf>
    <xf numFmtId="165" fontId="25" fillId="0" borderId="59" xfId="0" applyNumberFormat="1" applyFont="1" applyFill="1" applyBorder="1" applyAlignment="1">
      <alignment horizontal="center" vertical="top" wrapText="1"/>
    </xf>
    <xf numFmtId="165" fontId="25" fillId="0" borderId="18" xfId="0" applyNumberFormat="1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center" vertical="top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 wrapText="1"/>
    </xf>
    <xf numFmtId="165" fontId="1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4" fontId="14" fillId="0" borderId="0" xfId="0" applyNumberFormat="1" applyFont="1" applyAlignment="1">
      <alignment horizontal="center" vertical="center" wrapText="1"/>
    </xf>
    <xf numFmtId="165" fontId="14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" fontId="15" fillId="0" borderId="0" xfId="0" applyNumberFormat="1" applyFont="1" applyAlignment="1">
      <alignment horizontal="center" vertical="center" wrapText="1"/>
    </xf>
    <xf numFmtId="165" fontId="15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" fontId="16" fillId="0" borderId="0" xfId="0" applyNumberFormat="1" applyFont="1" applyAlignment="1">
      <alignment horizontal="center" vertical="center" wrapText="1"/>
    </xf>
    <xf numFmtId="165" fontId="16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4" fontId="22" fillId="0" borderId="0" xfId="0" applyNumberFormat="1" applyFont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4" fontId="23" fillId="0" borderId="0" xfId="0" applyNumberFormat="1" applyFont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4" fontId="24" fillId="0" borderId="0" xfId="0" applyNumberFormat="1" applyFont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7" fillId="8" borderId="0" xfId="0" applyFont="1" applyFill="1" applyAlignment="1">
      <alignment horizontal="center" vertical="center" wrapText="1"/>
    </xf>
    <xf numFmtId="0" fontId="22" fillId="3" borderId="0" xfId="0" applyFont="1" applyFill="1" applyAlignment="1">
      <alignment horizontal="left" vertical="top" wrapText="1"/>
    </xf>
    <xf numFmtId="0" fontId="23" fillId="3" borderId="0" xfId="0" applyFont="1" applyFill="1" applyAlignment="1">
      <alignment horizontal="left" vertical="top" wrapText="1"/>
    </xf>
    <xf numFmtId="0" fontId="5" fillId="3" borderId="0" xfId="0" applyFont="1" applyFill="1" applyAlignment="1">
      <alignment horizontal="left" vertical="top" wrapText="1"/>
    </xf>
    <xf numFmtId="0" fontId="5" fillId="0" borderId="0" xfId="0" applyFont="1" applyFill="1" applyAlignment="1">
      <alignment horizontal="left" vertical="top" wrapText="1"/>
    </xf>
    <xf numFmtId="0" fontId="32" fillId="8" borderId="0" xfId="0" applyFont="1" applyFill="1" applyAlignment="1">
      <alignment horizontal="left" vertical="top" wrapText="1"/>
    </xf>
    <xf numFmtId="0" fontId="5" fillId="8" borderId="0" xfId="0" applyFont="1" applyFill="1" applyAlignment="1">
      <alignment horizontal="left" vertical="top" wrapText="1"/>
    </xf>
    <xf numFmtId="4" fontId="31" fillId="8" borderId="0" xfId="0" applyNumberFormat="1" applyFont="1" applyFill="1" applyBorder="1" applyAlignment="1">
      <alignment horizontal="center" vertical="top" wrapText="1"/>
    </xf>
    <xf numFmtId="4" fontId="25" fillId="8" borderId="0" xfId="0" applyNumberFormat="1" applyFont="1" applyFill="1" applyBorder="1" applyAlignment="1">
      <alignment horizontal="center" vertical="top" wrapText="1"/>
    </xf>
    <xf numFmtId="165" fontId="25" fillId="8" borderId="0" xfId="0" applyNumberFormat="1" applyFont="1" applyFill="1" applyBorder="1" applyAlignment="1">
      <alignment horizontal="center" vertical="top" wrapText="1"/>
    </xf>
    <xf numFmtId="4" fontId="26" fillId="5" borderId="20" xfId="0" applyNumberFormat="1" applyFont="1" applyFill="1" applyBorder="1" applyAlignment="1">
      <alignment horizontal="center" vertical="top" wrapText="1"/>
    </xf>
    <xf numFmtId="165" fontId="26" fillId="5" borderId="59" xfId="0" applyNumberFormat="1" applyFont="1" applyFill="1" applyBorder="1" applyAlignment="1">
      <alignment horizontal="center" vertical="top" wrapText="1"/>
    </xf>
    <xf numFmtId="165" fontId="26" fillId="5" borderId="14" xfId="0" applyNumberFormat="1" applyFont="1" applyFill="1" applyBorder="1" applyAlignment="1">
      <alignment horizontal="center" vertical="top" wrapText="1"/>
    </xf>
    <xf numFmtId="4" fontId="27" fillId="5" borderId="20" xfId="0" applyNumberFormat="1" applyFont="1" applyFill="1" applyBorder="1" applyAlignment="1">
      <alignment horizontal="center" vertical="top" wrapText="1"/>
    </xf>
    <xf numFmtId="165" fontId="27" fillId="5" borderId="59" xfId="0" applyNumberFormat="1" applyFont="1" applyFill="1" applyBorder="1" applyAlignment="1">
      <alignment horizontal="center" vertical="top" wrapText="1"/>
    </xf>
    <xf numFmtId="165" fontId="27" fillId="5" borderId="18" xfId="0" applyNumberFormat="1" applyFont="1" applyFill="1" applyBorder="1" applyAlignment="1">
      <alignment horizontal="center" vertical="top" wrapText="1"/>
    </xf>
    <xf numFmtId="4" fontId="28" fillId="5" borderId="15" xfId="0" applyNumberFormat="1" applyFont="1" applyFill="1" applyBorder="1" applyAlignment="1">
      <alignment horizontal="center" vertical="top" wrapText="1"/>
    </xf>
    <xf numFmtId="165" fontId="28" fillId="5" borderId="59" xfId="0" applyNumberFormat="1" applyFont="1" applyFill="1" applyBorder="1" applyAlignment="1">
      <alignment horizontal="center" vertical="top" wrapText="1"/>
    </xf>
    <xf numFmtId="4" fontId="29" fillId="5" borderId="20" xfId="0" applyNumberFormat="1" applyFont="1" applyFill="1" applyBorder="1" applyAlignment="1">
      <alignment horizontal="center" vertical="top" wrapText="1"/>
    </xf>
    <xf numFmtId="165" fontId="29" fillId="5" borderId="59" xfId="0" applyNumberFormat="1" applyFont="1" applyFill="1" applyBorder="1" applyAlignment="1">
      <alignment horizontal="center" vertical="top" wrapText="1"/>
    </xf>
    <xf numFmtId="165" fontId="29" fillId="5" borderId="18" xfId="0" applyNumberFormat="1" applyFont="1" applyFill="1" applyBorder="1" applyAlignment="1">
      <alignment horizontal="center" vertical="top" wrapText="1"/>
    </xf>
    <xf numFmtId="0" fontId="30" fillId="0" borderId="0" xfId="0" applyFont="1" applyAlignment="1">
      <alignment horizontal="left" vertical="top" wrapText="1"/>
    </xf>
    <xf numFmtId="4" fontId="22" fillId="8" borderId="0" xfId="0" applyNumberFormat="1" applyFont="1" applyFill="1" applyBorder="1" applyAlignment="1">
      <alignment horizontal="center" vertical="top" wrapText="1"/>
    </xf>
    <xf numFmtId="165" fontId="22" fillId="8" borderId="0" xfId="0" applyNumberFormat="1" applyFont="1" applyFill="1" applyBorder="1" applyAlignment="1">
      <alignment horizontal="center" vertical="top" wrapText="1"/>
    </xf>
    <xf numFmtId="4" fontId="23" fillId="8" borderId="0" xfId="0" applyNumberFormat="1" applyFont="1" applyFill="1" applyBorder="1" applyAlignment="1">
      <alignment horizontal="center" vertical="top" wrapText="1"/>
    </xf>
    <xf numFmtId="165" fontId="23" fillId="8" borderId="0" xfId="0" applyNumberFormat="1" applyFont="1" applyFill="1" applyBorder="1" applyAlignment="1">
      <alignment horizontal="center" vertical="top" wrapText="1"/>
    </xf>
    <xf numFmtId="4" fontId="24" fillId="8" borderId="0" xfId="0" applyNumberFormat="1" applyFont="1" applyFill="1" applyBorder="1" applyAlignment="1">
      <alignment horizontal="center" vertical="top" wrapText="1"/>
    </xf>
    <xf numFmtId="165" fontId="24" fillId="8" borderId="0" xfId="0" applyNumberFormat="1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7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top" wrapText="1"/>
    </xf>
    <xf numFmtId="4" fontId="22" fillId="3" borderId="0" xfId="0" applyNumberFormat="1" applyFont="1" applyFill="1" applyBorder="1" applyAlignment="1">
      <alignment horizontal="center" vertical="top" wrapText="1"/>
    </xf>
    <xf numFmtId="165" fontId="22" fillId="3" borderId="0" xfId="0" applyNumberFormat="1" applyFont="1" applyFill="1" applyBorder="1" applyAlignment="1">
      <alignment horizontal="center" vertical="top" wrapText="1"/>
    </xf>
    <xf numFmtId="4" fontId="23" fillId="3" borderId="0" xfId="0" applyNumberFormat="1" applyFont="1" applyFill="1" applyBorder="1" applyAlignment="1">
      <alignment horizontal="center" vertical="top" wrapText="1"/>
    </xf>
    <xf numFmtId="165" fontId="23" fillId="3" borderId="0" xfId="0" applyNumberFormat="1" applyFont="1" applyFill="1" applyBorder="1" applyAlignment="1">
      <alignment horizontal="center" vertical="top" wrapText="1"/>
    </xf>
    <xf numFmtId="4" fontId="24" fillId="3" borderId="0" xfId="0" applyNumberFormat="1" applyFont="1" applyFill="1" applyBorder="1" applyAlignment="1">
      <alignment horizontal="center" vertical="top" wrapText="1"/>
    </xf>
    <xf numFmtId="165" fontId="24" fillId="3" borderId="0" xfId="0" applyNumberFormat="1" applyFont="1" applyFill="1" applyBorder="1" applyAlignment="1">
      <alignment horizontal="center" vertical="top" wrapText="1"/>
    </xf>
    <xf numFmtId="0" fontId="30" fillId="3" borderId="0" xfId="0" applyFont="1" applyFill="1" applyAlignment="1">
      <alignment horizontal="left" vertical="top" wrapText="1"/>
    </xf>
    <xf numFmtId="0" fontId="5" fillId="3" borderId="0" xfId="0" applyFont="1" applyFill="1" applyAlignment="1">
      <alignment horizontal="left" vertical="top"/>
    </xf>
    <xf numFmtId="4" fontId="26" fillId="3" borderId="20" xfId="0" applyNumberFormat="1" applyFont="1" applyFill="1" applyBorder="1" applyAlignment="1">
      <alignment horizontal="center" vertical="top" wrapText="1"/>
    </xf>
    <xf numFmtId="165" fontId="26" fillId="3" borderId="59" xfId="0" applyNumberFormat="1" applyFont="1" applyFill="1" applyBorder="1" applyAlignment="1">
      <alignment horizontal="center" vertical="top" wrapText="1"/>
    </xf>
    <xf numFmtId="165" fontId="26" fillId="3" borderId="14" xfId="0" applyNumberFormat="1" applyFont="1" applyFill="1" applyBorder="1" applyAlignment="1">
      <alignment horizontal="center" vertical="top" wrapText="1"/>
    </xf>
    <xf numFmtId="4" fontId="27" fillId="3" borderId="20" xfId="0" applyNumberFormat="1" applyFont="1" applyFill="1" applyBorder="1" applyAlignment="1">
      <alignment horizontal="center" vertical="top" wrapText="1"/>
    </xf>
    <xf numFmtId="165" fontId="27" fillId="3" borderId="59" xfId="0" applyNumberFormat="1" applyFont="1" applyFill="1" applyBorder="1" applyAlignment="1">
      <alignment horizontal="center" vertical="top" wrapText="1"/>
    </xf>
    <xf numFmtId="165" fontId="27" fillId="3" borderId="18" xfId="0" applyNumberFormat="1" applyFont="1" applyFill="1" applyBorder="1" applyAlignment="1">
      <alignment horizontal="center" vertical="top" wrapText="1"/>
    </xf>
    <xf numFmtId="4" fontId="28" fillId="3" borderId="15" xfId="0" applyNumberFormat="1" applyFont="1" applyFill="1" applyBorder="1" applyAlignment="1">
      <alignment horizontal="center" vertical="top" wrapText="1"/>
    </xf>
    <xf numFmtId="165" fontId="28" fillId="3" borderId="59" xfId="0" applyNumberFormat="1" applyFont="1" applyFill="1" applyBorder="1" applyAlignment="1">
      <alignment horizontal="center" vertical="top" wrapText="1"/>
    </xf>
    <xf numFmtId="4" fontId="29" fillId="3" borderId="20" xfId="0" applyNumberFormat="1" applyFont="1" applyFill="1" applyBorder="1" applyAlignment="1">
      <alignment horizontal="center" vertical="top" wrapText="1"/>
    </xf>
    <xf numFmtId="165" fontId="29" fillId="3" borderId="59" xfId="0" applyNumberFormat="1" applyFont="1" applyFill="1" applyBorder="1" applyAlignment="1">
      <alignment horizontal="center" vertical="top" wrapText="1"/>
    </xf>
    <xf numFmtId="165" fontId="29" fillId="3" borderId="18" xfId="0" applyNumberFormat="1" applyFont="1" applyFill="1" applyBorder="1" applyAlignment="1">
      <alignment horizontal="center" vertical="top" wrapText="1"/>
    </xf>
    <xf numFmtId="165" fontId="6" fillId="3" borderId="0" xfId="0" applyNumberFormat="1" applyFont="1" applyFill="1" applyBorder="1" applyAlignment="1">
      <alignment horizontal="center" vertical="top" wrapText="1"/>
    </xf>
    <xf numFmtId="0" fontId="2" fillId="3" borderId="0" xfId="0" applyFont="1" applyFill="1" applyBorder="1" applyAlignment="1">
      <alignment horizontal="center" vertical="top" wrapText="1"/>
    </xf>
    <xf numFmtId="0" fontId="0" fillId="3" borderId="0" xfId="0" applyFill="1"/>
    <xf numFmtId="4" fontId="22" fillId="8" borderId="60" xfId="0" applyNumberFormat="1" applyFont="1" applyFill="1" applyBorder="1" applyAlignment="1">
      <alignment horizontal="center" vertical="top" wrapText="1"/>
    </xf>
    <xf numFmtId="4" fontId="23" fillId="8" borderId="60" xfId="0" applyNumberFormat="1" applyFont="1" applyFill="1" applyBorder="1" applyAlignment="1">
      <alignment horizontal="center" vertical="top" wrapText="1"/>
    </xf>
    <xf numFmtId="4" fontId="24" fillId="8" borderId="60" xfId="0" applyNumberFormat="1" applyFont="1" applyFill="1" applyBorder="1" applyAlignment="1">
      <alignment horizontal="center" vertical="top" wrapText="1"/>
    </xf>
    <xf numFmtId="4" fontId="17" fillId="8" borderId="0" xfId="0" applyNumberFormat="1" applyFont="1" applyFill="1" applyAlignment="1">
      <alignment horizontal="center" vertical="center" wrapText="1"/>
    </xf>
    <xf numFmtId="4" fontId="33" fillId="8" borderId="0" xfId="0" applyNumberFormat="1" applyFont="1" applyFill="1" applyAlignment="1">
      <alignment horizontal="center" vertical="center" wrapText="1"/>
    </xf>
    <xf numFmtId="0" fontId="3" fillId="8" borderId="0" xfId="0" applyFont="1" applyFill="1" applyAlignment="1">
      <alignment horizontal="center" vertical="center" wrapText="1"/>
    </xf>
    <xf numFmtId="4" fontId="7" fillId="8" borderId="0" xfId="0" applyNumberFormat="1" applyFont="1" applyFill="1" applyAlignment="1">
      <alignment horizontal="center" vertical="center" wrapText="1"/>
    </xf>
    <xf numFmtId="9" fontId="14" fillId="0" borderId="0" xfId="1" applyFont="1" applyAlignment="1">
      <alignment horizontal="center" vertical="center" wrapText="1"/>
    </xf>
    <xf numFmtId="4" fontId="5" fillId="0" borderId="40" xfId="0" applyNumberFormat="1" applyFont="1" applyBorder="1" applyAlignment="1">
      <alignment horizontal="center" vertical="top" wrapText="1"/>
    </xf>
    <xf numFmtId="10" fontId="5" fillId="0" borderId="43" xfId="0" applyNumberFormat="1" applyFont="1" applyBorder="1" applyAlignment="1">
      <alignment horizontal="center" vertical="top" wrapText="1"/>
    </xf>
    <xf numFmtId="10" fontId="5" fillId="0" borderId="37" xfId="0" applyNumberFormat="1" applyFont="1" applyBorder="1" applyAlignment="1">
      <alignment horizontal="center" vertical="top" wrapText="1"/>
    </xf>
    <xf numFmtId="4" fontId="5" fillId="0" borderId="24" xfId="0" applyNumberFormat="1" applyFont="1" applyBorder="1" applyAlignment="1">
      <alignment vertical="top" wrapText="1"/>
    </xf>
    <xf numFmtId="0" fontId="6" fillId="0" borderId="11" xfId="0" applyFont="1" applyBorder="1" applyAlignment="1">
      <alignment vertical="top" wrapText="1"/>
    </xf>
    <xf numFmtId="4" fontId="5" fillId="0" borderId="25" xfId="0" applyNumberFormat="1" applyFont="1" applyBorder="1" applyAlignment="1">
      <alignment vertical="top" wrapText="1"/>
    </xf>
    <xf numFmtId="0" fontId="6" fillId="0" borderId="15" xfId="0" applyFont="1" applyBorder="1" applyAlignment="1">
      <alignment vertical="top" wrapText="1"/>
    </xf>
    <xf numFmtId="4" fontId="5" fillId="0" borderId="26" xfId="0" applyNumberFormat="1" applyFont="1" applyBorder="1" applyAlignment="1">
      <alignment vertical="top" wrapText="1"/>
    </xf>
    <xf numFmtId="0" fontId="6" fillId="0" borderId="14" xfId="0" applyFont="1" applyBorder="1" applyAlignment="1">
      <alignment vertical="top" wrapText="1"/>
    </xf>
    <xf numFmtId="4" fontId="5" fillId="0" borderId="27" xfId="0" applyNumberFormat="1" applyFont="1" applyBorder="1" applyAlignment="1">
      <alignment vertical="top" wrapText="1"/>
    </xf>
    <xf numFmtId="4" fontId="5" fillId="0" borderId="27" xfId="0" applyNumberFormat="1" applyFont="1" applyFill="1" applyBorder="1" applyAlignment="1">
      <alignment vertical="top" wrapText="1"/>
    </xf>
    <xf numFmtId="4" fontId="5" fillId="0" borderId="25" xfId="0" applyNumberFormat="1" applyFont="1" applyFill="1" applyBorder="1" applyAlignment="1">
      <alignment vertical="top" wrapText="1"/>
    </xf>
    <xf numFmtId="0" fontId="6" fillId="0" borderId="16" xfId="0" applyFont="1" applyBorder="1" applyAlignment="1">
      <alignment vertical="top" wrapText="1"/>
    </xf>
    <xf numFmtId="4" fontId="5" fillId="0" borderId="28" xfId="0" applyNumberFormat="1" applyFont="1" applyFill="1" applyBorder="1" applyAlignment="1">
      <alignment vertical="top" wrapText="1"/>
    </xf>
    <xf numFmtId="49" fontId="6" fillId="0" borderId="14" xfId="0" applyNumberFormat="1" applyFont="1" applyFill="1" applyBorder="1" applyAlignment="1">
      <alignment vertical="top" wrapText="1"/>
    </xf>
    <xf numFmtId="49" fontId="6" fillId="0" borderId="11" xfId="0" applyNumberFormat="1" applyFont="1" applyFill="1" applyBorder="1" applyAlignment="1">
      <alignment vertical="top" wrapText="1"/>
    </xf>
    <xf numFmtId="49" fontId="6" fillId="0" borderId="15" xfId="0" applyNumberFormat="1" applyFont="1" applyFill="1" applyBorder="1" applyAlignment="1">
      <alignment vertical="top" wrapText="1"/>
    </xf>
    <xf numFmtId="4" fontId="5" fillId="4" borderId="27" xfId="0" applyNumberFormat="1" applyFont="1" applyFill="1" applyBorder="1" applyAlignment="1">
      <alignment vertical="top" wrapText="1"/>
    </xf>
    <xf numFmtId="4" fontId="5" fillId="4" borderId="25" xfId="0" applyNumberFormat="1" applyFont="1" applyFill="1" applyBorder="1" applyAlignment="1">
      <alignment vertical="top" wrapText="1"/>
    </xf>
    <xf numFmtId="4" fontId="5" fillId="4" borderId="26" xfId="0" applyNumberFormat="1" applyFont="1" applyFill="1" applyBorder="1" applyAlignment="1">
      <alignment vertical="top" wrapText="1"/>
    </xf>
    <xf numFmtId="4" fontId="5" fillId="0" borderId="28" xfId="0" applyNumberFormat="1" applyFont="1" applyBorder="1" applyAlignment="1">
      <alignment vertical="top" wrapText="1"/>
    </xf>
    <xf numFmtId="4" fontId="5" fillId="0" borderId="29" xfId="0" applyNumberFormat="1" applyFont="1" applyBorder="1" applyAlignment="1">
      <alignment vertical="top" wrapText="1"/>
    </xf>
    <xf numFmtId="4" fontId="5" fillId="0" borderId="30" xfId="0" applyNumberFormat="1" applyFont="1" applyBorder="1" applyAlignment="1">
      <alignment vertical="top" wrapText="1"/>
    </xf>
    <xf numFmtId="4" fontId="5" fillId="0" borderId="31" xfId="0" applyNumberFormat="1" applyFont="1" applyBorder="1" applyAlignment="1">
      <alignment vertical="top" wrapText="1"/>
    </xf>
    <xf numFmtId="4" fontId="5" fillId="0" borderId="32" xfId="0" applyNumberFormat="1" applyFont="1" applyBorder="1" applyAlignment="1">
      <alignment vertical="top" wrapText="1"/>
    </xf>
    <xf numFmtId="4" fontId="5" fillId="0" borderId="24" xfId="0" applyNumberFormat="1" applyFont="1" applyFill="1" applyBorder="1" applyAlignment="1">
      <alignment vertical="top" wrapText="1"/>
    </xf>
    <xf numFmtId="4" fontId="5" fillId="0" borderId="26" xfId="0" applyNumberFormat="1" applyFont="1" applyFill="1" applyBorder="1" applyAlignment="1">
      <alignment vertical="top" wrapText="1"/>
    </xf>
    <xf numFmtId="0" fontId="6" fillId="3" borderId="14" xfId="0" applyFont="1" applyFill="1" applyBorder="1" applyAlignment="1">
      <alignment vertical="top" wrapText="1"/>
    </xf>
    <xf numFmtId="0" fontId="6" fillId="3" borderId="11" xfId="0" applyFont="1" applyFill="1" applyBorder="1" applyAlignment="1">
      <alignment vertical="top" wrapText="1"/>
    </xf>
    <xf numFmtId="0" fontId="6" fillId="3" borderId="15" xfId="0" applyFont="1" applyFill="1" applyBorder="1" applyAlignment="1">
      <alignment vertical="top" wrapText="1"/>
    </xf>
    <xf numFmtId="0" fontId="6" fillId="3" borderId="16" xfId="0" applyFont="1" applyFill="1" applyBorder="1" applyAlignment="1">
      <alignment vertical="top" wrapText="1"/>
    </xf>
    <xf numFmtId="4" fontId="5" fillId="4" borderId="28" xfId="0" applyNumberFormat="1" applyFont="1" applyFill="1" applyBorder="1" applyAlignment="1">
      <alignment vertical="top" wrapText="1"/>
    </xf>
    <xf numFmtId="4" fontId="5" fillId="0" borderId="33" xfId="0" applyNumberFormat="1" applyFont="1" applyBorder="1" applyAlignment="1">
      <alignment vertical="top" wrapText="1"/>
    </xf>
    <xf numFmtId="4" fontId="5" fillId="0" borderId="34" xfId="0" applyNumberFormat="1" applyFont="1" applyBorder="1" applyAlignment="1">
      <alignment vertical="top" wrapText="1"/>
    </xf>
    <xf numFmtId="4" fontId="5" fillId="0" borderId="35" xfId="0" applyNumberFormat="1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5" fillId="0" borderId="36" xfId="0" applyFont="1" applyBorder="1" applyAlignment="1">
      <alignment vertical="top" wrapText="1"/>
    </xf>
    <xf numFmtId="3" fontId="5" fillId="0" borderId="21" xfId="0" applyNumberFormat="1" applyFont="1" applyBorder="1" applyAlignment="1">
      <alignment vertical="top" wrapText="1"/>
    </xf>
    <xf numFmtId="3" fontId="5" fillId="0" borderId="22" xfId="0" applyNumberFormat="1" applyFont="1" applyBorder="1" applyAlignment="1">
      <alignment vertical="top" wrapText="1"/>
    </xf>
    <xf numFmtId="10" fontId="6" fillId="0" borderId="38" xfId="0" applyNumberFormat="1" applyFont="1" applyBorder="1" applyAlignment="1">
      <alignment vertical="center" wrapText="1"/>
    </xf>
    <xf numFmtId="3" fontId="5" fillId="0" borderId="23" xfId="0" applyNumberFormat="1" applyFont="1" applyBorder="1" applyAlignment="1">
      <alignment vertical="top" wrapText="1"/>
    </xf>
    <xf numFmtId="10" fontId="6" fillId="0" borderId="39" xfId="0" applyNumberFormat="1" applyFont="1" applyBorder="1" applyAlignment="1">
      <alignment vertical="center" wrapText="1"/>
    </xf>
    <xf numFmtId="10" fontId="5" fillId="0" borderId="43" xfId="0" applyNumberFormat="1" applyFont="1" applyBorder="1" applyAlignment="1">
      <alignment vertical="top" wrapText="1"/>
    </xf>
    <xf numFmtId="10" fontId="5" fillId="0" borderId="37" xfId="0" applyNumberFormat="1" applyFont="1" applyBorder="1" applyAlignment="1">
      <alignment vertical="top" wrapText="1"/>
    </xf>
    <xf numFmtId="10" fontId="5" fillId="0" borderId="38" xfId="0" applyNumberFormat="1" applyFont="1" applyBorder="1" applyAlignment="1">
      <alignment vertical="top" wrapText="1"/>
    </xf>
    <xf numFmtId="10" fontId="5" fillId="0" borderId="39" xfId="0" applyNumberFormat="1" applyFont="1" applyBorder="1" applyAlignment="1">
      <alignment vertical="top" wrapText="1"/>
    </xf>
    <xf numFmtId="4" fontId="22" fillId="3" borderId="20" xfId="0" applyNumberFormat="1" applyFont="1" applyFill="1" applyBorder="1" applyAlignment="1">
      <alignment horizontal="center" vertical="top" wrapText="1"/>
    </xf>
    <xf numFmtId="165" fontId="22" fillId="3" borderId="59" xfId="0" applyNumberFormat="1" applyFont="1" applyFill="1" applyBorder="1" applyAlignment="1">
      <alignment horizontal="center" vertical="top" wrapText="1"/>
    </xf>
    <xf numFmtId="4" fontId="23" fillId="3" borderId="20" xfId="0" applyNumberFormat="1" applyFont="1" applyFill="1" applyBorder="1" applyAlignment="1">
      <alignment horizontal="center" vertical="top" wrapText="1"/>
    </xf>
    <xf numFmtId="165" fontId="23" fillId="3" borderId="59" xfId="0" applyNumberFormat="1" applyFont="1" applyFill="1" applyBorder="1" applyAlignment="1">
      <alignment horizontal="center" vertical="top" wrapText="1"/>
    </xf>
    <xf numFmtId="165" fontId="24" fillId="3" borderId="59" xfId="0" applyNumberFormat="1" applyFont="1" applyFill="1" applyBorder="1" applyAlignment="1">
      <alignment horizontal="center" vertical="top" wrapText="1"/>
    </xf>
    <xf numFmtId="4" fontId="25" fillId="3" borderId="20" xfId="0" applyNumberFormat="1" applyFont="1" applyFill="1" applyBorder="1" applyAlignment="1">
      <alignment horizontal="center" vertical="top" wrapText="1"/>
    </xf>
    <xf numFmtId="165" fontId="25" fillId="3" borderId="59" xfId="0" applyNumberFormat="1" applyFont="1" applyFill="1" applyBorder="1" applyAlignment="1">
      <alignment horizontal="center" vertical="top" wrapText="1"/>
    </xf>
    <xf numFmtId="4" fontId="5" fillId="0" borderId="0" xfId="0" applyNumberFormat="1" applyFont="1" applyAlignment="1">
      <alignment horizontal="left" vertical="top" wrapText="1"/>
    </xf>
    <xf numFmtId="165" fontId="5" fillId="0" borderId="0" xfId="0" applyNumberFormat="1" applyFont="1" applyAlignment="1">
      <alignment horizontal="left" vertical="top" wrapText="1"/>
    </xf>
    <xf numFmtId="4" fontId="5" fillId="0" borderId="61" xfId="0" applyNumberFormat="1" applyFont="1" applyBorder="1" applyAlignment="1">
      <alignment vertical="top" wrapText="1"/>
    </xf>
    <xf numFmtId="4" fontId="5" fillId="0" borderId="62" xfId="0" applyNumberFormat="1" applyFont="1" applyBorder="1" applyAlignment="1">
      <alignment vertical="top" wrapText="1"/>
    </xf>
    <xf numFmtId="4" fontId="5" fillId="0" borderId="63" xfId="0" applyNumberFormat="1" applyFont="1" applyBorder="1" applyAlignment="1">
      <alignment vertical="top" wrapText="1"/>
    </xf>
    <xf numFmtId="4" fontId="3" fillId="0" borderId="0" xfId="0" applyNumberFormat="1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4" fontId="12" fillId="3" borderId="0" xfId="0" applyNumberFormat="1" applyFont="1" applyFill="1" applyAlignment="1">
      <alignment horizontal="center" vertical="center" wrapText="1"/>
    </xf>
    <xf numFmtId="0" fontId="5" fillId="0" borderId="4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10" fontId="5" fillId="0" borderId="43" xfId="0" applyNumberFormat="1" applyFont="1" applyBorder="1" applyAlignment="1">
      <alignment horizontal="center" vertical="top" wrapText="1"/>
    </xf>
    <xf numFmtId="4" fontId="5" fillId="0" borderId="40" xfId="0" applyNumberFormat="1" applyFont="1" applyBorder="1" applyAlignment="1">
      <alignment horizontal="center" vertical="top" wrapText="1"/>
    </xf>
    <xf numFmtId="0" fontId="5" fillId="3" borderId="0" xfId="0" applyFont="1" applyFill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165" fontId="2" fillId="0" borderId="56" xfId="0" applyNumberFormat="1" applyFont="1" applyBorder="1" applyAlignment="1">
      <alignment vertical="top" wrapText="1"/>
    </xf>
    <xf numFmtId="0" fontId="2" fillId="0" borderId="56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5" fillId="3" borderId="6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4" fontId="26" fillId="6" borderId="59" xfId="0" applyNumberFormat="1" applyFont="1" applyFill="1" applyBorder="1" applyAlignment="1">
      <alignment horizontal="center" vertical="top" wrapText="1"/>
    </xf>
    <xf numFmtId="165" fontId="26" fillId="6" borderId="18" xfId="0" applyNumberFormat="1" applyFont="1" applyFill="1" applyBorder="1" applyAlignment="1">
      <alignment horizontal="center" vertical="top" wrapText="1"/>
    </xf>
    <xf numFmtId="9" fontId="0" fillId="0" borderId="0" xfId="0" applyNumberFormat="1"/>
    <xf numFmtId="9" fontId="6" fillId="0" borderId="10" xfId="0" applyNumberFormat="1" applyFont="1" applyBorder="1" applyAlignment="1">
      <alignment horizontal="left" vertical="top" wrapText="1"/>
    </xf>
    <xf numFmtId="9" fontId="5" fillId="2" borderId="54" xfId="0" applyNumberFormat="1" applyFont="1" applyFill="1" applyBorder="1" applyAlignment="1">
      <alignment horizontal="left" vertical="top" wrapText="1"/>
    </xf>
    <xf numFmtId="9" fontId="5" fillId="2" borderId="10" xfId="0" applyNumberFormat="1" applyFont="1" applyFill="1" applyBorder="1" applyAlignment="1">
      <alignment horizontal="left" vertical="top" wrapText="1"/>
    </xf>
    <xf numFmtId="9" fontId="6" fillId="0" borderId="16" xfId="0" applyNumberFormat="1" applyFont="1" applyFill="1" applyBorder="1" applyAlignment="1">
      <alignment horizontal="center" vertical="top" wrapText="1"/>
    </xf>
    <xf numFmtId="9" fontId="2" fillId="0" borderId="56" xfId="0" applyNumberFormat="1" applyFont="1" applyBorder="1" applyAlignment="1">
      <alignment vertical="top" wrapText="1"/>
    </xf>
    <xf numFmtId="9" fontId="6" fillId="0" borderId="0" xfId="0" applyNumberFormat="1" applyFont="1" applyFill="1" applyBorder="1" applyAlignment="1">
      <alignment horizontal="center" vertical="top" wrapText="1"/>
    </xf>
    <xf numFmtId="9" fontId="22" fillId="5" borderId="20" xfId="0" applyNumberFormat="1" applyFont="1" applyFill="1" applyBorder="1" applyAlignment="1">
      <alignment horizontal="center" vertical="top" wrapText="1"/>
    </xf>
    <xf numFmtId="9" fontId="22" fillId="5" borderId="59" xfId="0" applyNumberFormat="1" applyFont="1" applyFill="1" applyBorder="1" applyAlignment="1">
      <alignment horizontal="center" vertical="top" wrapText="1"/>
    </xf>
    <xf numFmtId="9" fontId="22" fillId="5" borderId="14" xfId="0" applyNumberFormat="1" applyFont="1" applyFill="1" applyBorder="1" applyAlignment="1">
      <alignment horizontal="center" vertical="top" wrapText="1"/>
    </xf>
    <xf numFmtId="9" fontId="23" fillId="5" borderId="20" xfId="0" applyNumberFormat="1" applyFont="1" applyFill="1" applyBorder="1" applyAlignment="1">
      <alignment horizontal="center" vertical="top" wrapText="1"/>
    </xf>
    <xf numFmtId="9" fontId="23" fillId="5" borderId="59" xfId="0" applyNumberFormat="1" applyFont="1" applyFill="1" applyBorder="1" applyAlignment="1">
      <alignment horizontal="center" vertical="top" wrapText="1"/>
    </xf>
    <xf numFmtId="9" fontId="23" fillId="5" borderId="18" xfId="0" applyNumberFormat="1" applyFont="1" applyFill="1" applyBorder="1" applyAlignment="1">
      <alignment horizontal="center" vertical="top" wrapText="1"/>
    </xf>
    <xf numFmtId="9" fontId="24" fillId="5" borderId="15" xfId="0" applyNumberFormat="1" applyFont="1" applyFill="1" applyBorder="1" applyAlignment="1">
      <alignment horizontal="center" vertical="top" wrapText="1"/>
    </xf>
    <xf numFmtId="9" fontId="24" fillId="5" borderId="59" xfId="0" applyNumberFormat="1" applyFont="1" applyFill="1" applyBorder="1" applyAlignment="1">
      <alignment horizontal="center" vertical="top" wrapText="1"/>
    </xf>
    <xf numFmtId="9" fontId="25" fillId="5" borderId="20" xfId="0" applyNumberFormat="1" applyFont="1" applyFill="1" applyBorder="1" applyAlignment="1">
      <alignment horizontal="center" vertical="top" wrapText="1"/>
    </xf>
    <xf numFmtId="9" fontId="25" fillId="5" borderId="59" xfId="0" applyNumberFormat="1" applyFont="1" applyFill="1" applyBorder="1" applyAlignment="1">
      <alignment horizontal="center" vertical="top" wrapText="1"/>
    </xf>
    <xf numFmtId="9" fontId="25" fillId="5" borderId="18" xfId="0" applyNumberFormat="1" applyFont="1" applyFill="1" applyBorder="1" applyAlignment="1">
      <alignment horizontal="center" vertical="top" wrapText="1"/>
    </xf>
    <xf numFmtId="9" fontId="6" fillId="5" borderId="19" xfId="0" applyNumberFormat="1" applyFont="1" applyFill="1" applyBorder="1" applyAlignment="1">
      <alignment horizontal="center" vertical="top" wrapText="1"/>
    </xf>
    <xf numFmtId="0" fontId="5" fillId="2" borderId="65" xfId="0" applyFont="1" applyFill="1" applyBorder="1" applyAlignment="1">
      <alignment horizontal="left" vertical="top" wrapText="1"/>
    </xf>
    <xf numFmtId="4" fontId="22" fillId="0" borderId="32" xfId="0" applyNumberFormat="1" applyFont="1" applyBorder="1" applyAlignment="1">
      <alignment horizontal="center" vertical="top" wrapText="1"/>
    </xf>
    <xf numFmtId="165" fontId="22" fillId="0" borderId="66" xfId="0" applyNumberFormat="1" applyFont="1" applyBorder="1" applyAlignment="1">
      <alignment horizontal="center" vertical="top" wrapText="1"/>
    </xf>
    <xf numFmtId="165" fontId="22" fillId="0" borderId="27" xfId="0" applyNumberFormat="1" applyFont="1" applyBorder="1" applyAlignment="1">
      <alignment horizontal="center" vertical="top" wrapText="1"/>
    </xf>
    <xf numFmtId="4" fontId="23" fillId="0" borderId="32" xfId="0" applyNumberFormat="1" applyFont="1" applyBorder="1" applyAlignment="1">
      <alignment horizontal="center" vertical="top" wrapText="1"/>
    </xf>
    <xf numFmtId="165" fontId="23" fillId="0" borderId="66" xfId="0" applyNumberFormat="1" applyFont="1" applyBorder="1" applyAlignment="1">
      <alignment horizontal="center" vertical="top" wrapText="1"/>
    </xf>
    <xf numFmtId="165" fontId="23" fillId="0" borderId="30" xfId="0" applyNumberFormat="1" applyFont="1" applyBorder="1" applyAlignment="1">
      <alignment horizontal="center" vertical="top" wrapText="1"/>
    </xf>
    <xf numFmtId="4" fontId="24" fillId="0" borderId="26" xfId="0" applyNumberFormat="1" applyFont="1" applyBorder="1" applyAlignment="1">
      <alignment horizontal="center" vertical="top" wrapText="1"/>
    </xf>
    <xf numFmtId="165" fontId="24" fillId="0" borderId="66" xfId="0" applyNumberFormat="1" applyFont="1" applyBorder="1" applyAlignment="1">
      <alignment horizontal="center" vertical="top" wrapText="1"/>
    </xf>
    <xf numFmtId="4" fontId="25" fillId="0" borderId="32" xfId="0" applyNumberFormat="1" applyFont="1" applyBorder="1" applyAlignment="1">
      <alignment horizontal="center" vertical="top" wrapText="1"/>
    </xf>
    <xf numFmtId="165" fontId="25" fillId="0" borderId="66" xfId="0" applyNumberFormat="1" applyFont="1" applyBorder="1" applyAlignment="1">
      <alignment horizontal="center" vertical="top" wrapText="1"/>
    </xf>
    <xf numFmtId="165" fontId="25" fillId="0" borderId="30" xfId="0" applyNumberFormat="1" applyFont="1" applyBorder="1" applyAlignment="1">
      <alignment horizontal="center" vertical="top" wrapText="1"/>
    </xf>
    <xf numFmtId="165" fontId="6" fillId="0" borderId="28" xfId="0" applyNumberFormat="1" applyFont="1" applyBorder="1" applyAlignment="1">
      <alignment horizontal="center" vertical="top" wrapText="1"/>
    </xf>
    <xf numFmtId="4" fontId="22" fillId="3" borderId="32" xfId="0" applyNumberFormat="1" applyFont="1" applyFill="1" applyBorder="1" applyAlignment="1">
      <alignment horizontal="center" vertical="top" wrapText="1"/>
    </xf>
    <xf numFmtId="165" fontId="22" fillId="3" borderId="66" xfId="0" applyNumberFormat="1" applyFont="1" applyFill="1" applyBorder="1" applyAlignment="1">
      <alignment horizontal="center" vertical="top" wrapText="1"/>
    </xf>
    <xf numFmtId="4" fontId="25" fillId="3" borderId="32" xfId="0" applyNumberFormat="1" applyFont="1" applyFill="1" applyBorder="1" applyAlignment="1">
      <alignment horizontal="center" vertical="top" wrapText="1"/>
    </xf>
    <xf numFmtId="165" fontId="25" fillId="3" borderId="66" xfId="0" applyNumberFormat="1" applyFont="1" applyFill="1" applyBorder="1" applyAlignment="1">
      <alignment horizontal="center" vertical="top" wrapText="1"/>
    </xf>
    <xf numFmtId="165" fontId="22" fillId="3" borderId="27" xfId="0" applyNumberFormat="1" applyFont="1" applyFill="1" applyBorder="1" applyAlignment="1">
      <alignment horizontal="center" vertical="top" wrapText="1"/>
    </xf>
    <xf numFmtId="4" fontId="23" fillId="3" borderId="32" xfId="0" applyNumberFormat="1" applyFont="1" applyFill="1" applyBorder="1" applyAlignment="1">
      <alignment horizontal="center" vertical="top" wrapText="1"/>
    </xf>
    <xf numFmtId="165" fontId="23" fillId="3" borderId="66" xfId="0" applyNumberFormat="1" applyFont="1" applyFill="1" applyBorder="1" applyAlignment="1">
      <alignment horizontal="center" vertical="top" wrapText="1"/>
    </xf>
    <xf numFmtId="165" fontId="23" fillId="3" borderId="30" xfId="0" applyNumberFormat="1" applyFont="1" applyFill="1" applyBorder="1" applyAlignment="1">
      <alignment horizontal="center" vertical="top" wrapText="1"/>
    </xf>
    <xf numFmtId="4" fontId="24" fillId="3" borderId="26" xfId="0" applyNumberFormat="1" applyFont="1" applyFill="1" applyBorder="1" applyAlignment="1">
      <alignment horizontal="center" vertical="top" wrapText="1"/>
    </xf>
    <xf numFmtId="165" fontId="24" fillId="3" borderId="66" xfId="0" applyNumberFormat="1" applyFont="1" applyFill="1" applyBorder="1" applyAlignment="1">
      <alignment horizontal="center" vertical="top" wrapText="1"/>
    </xf>
    <xf numFmtId="165" fontId="6" fillId="0" borderId="65" xfId="0" applyNumberFormat="1" applyFont="1" applyFill="1" applyBorder="1" applyAlignment="1">
      <alignment horizontal="center" vertical="top" wrapText="1"/>
    </xf>
    <xf numFmtId="4" fontId="26" fillId="6" borderId="32" xfId="0" applyNumberFormat="1" applyFont="1" applyFill="1" applyBorder="1" applyAlignment="1">
      <alignment horizontal="center" vertical="top" wrapText="1"/>
    </xf>
    <xf numFmtId="4" fontId="26" fillId="6" borderId="66" xfId="0" applyNumberFormat="1" applyFont="1" applyFill="1" applyBorder="1" applyAlignment="1">
      <alignment horizontal="center" vertical="top" wrapText="1"/>
    </xf>
    <xf numFmtId="165" fontId="26" fillId="6" borderId="30" xfId="0" applyNumberFormat="1" applyFont="1" applyFill="1" applyBorder="1" applyAlignment="1">
      <alignment horizontal="center" vertical="top" wrapText="1"/>
    </xf>
    <xf numFmtId="4" fontId="27" fillId="7" borderId="32" xfId="0" applyNumberFormat="1" applyFont="1" applyFill="1" applyBorder="1" applyAlignment="1">
      <alignment horizontal="center" vertical="top" wrapText="1"/>
    </xf>
    <xf numFmtId="165" fontId="27" fillId="7" borderId="30" xfId="0" applyNumberFormat="1" applyFont="1" applyFill="1" applyBorder="1" applyAlignment="1">
      <alignment horizontal="center" vertical="top" wrapText="1"/>
    </xf>
    <xf numFmtId="4" fontId="28" fillId="4" borderId="26" xfId="0" applyNumberFormat="1" applyFont="1" applyFill="1" applyBorder="1" applyAlignment="1">
      <alignment horizontal="center" vertical="top" wrapText="1"/>
    </xf>
    <xf numFmtId="165" fontId="28" fillId="4" borderId="66" xfId="0" applyNumberFormat="1" applyFont="1" applyFill="1" applyBorder="1" applyAlignment="1">
      <alignment horizontal="center" vertical="top" wrapText="1"/>
    </xf>
    <xf numFmtId="4" fontId="29" fillId="2" borderId="32" xfId="0" applyNumberFormat="1" applyFont="1" applyFill="1" applyBorder="1" applyAlignment="1">
      <alignment horizontal="center" vertical="top" wrapText="1"/>
    </xf>
    <xf numFmtId="165" fontId="29" fillId="2" borderId="66" xfId="0" applyNumberFormat="1" applyFont="1" applyFill="1" applyBorder="1" applyAlignment="1">
      <alignment horizontal="center" vertical="top" wrapText="1"/>
    </xf>
    <xf numFmtId="165" fontId="29" fillId="2" borderId="30" xfId="0" applyNumberFormat="1" applyFont="1" applyFill="1" applyBorder="1" applyAlignment="1">
      <alignment horizontal="center" vertical="top" wrapText="1"/>
    </xf>
    <xf numFmtId="9" fontId="5" fillId="2" borderId="67" xfId="0" applyNumberFormat="1" applyFont="1" applyFill="1" applyBorder="1" applyAlignment="1">
      <alignment horizontal="left" vertical="top" wrapText="1"/>
    </xf>
    <xf numFmtId="9" fontId="22" fillId="0" borderId="68" xfId="0" applyNumberFormat="1" applyFont="1" applyBorder="1" applyAlignment="1">
      <alignment horizontal="center" vertical="top" wrapText="1"/>
    </xf>
    <xf numFmtId="9" fontId="22" fillId="0" borderId="69" xfId="0" applyNumberFormat="1" applyFont="1" applyBorder="1" applyAlignment="1">
      <alignment horizontal="center" vertical="top" wrapText="1"/>
    </xf>
    <xf numFmtId="9" fontId="22" fillId="0" borderId="70" xfId="0" applyNumberFormat="1" applyFont="1" applyBorder="1" applyAlignment="1">
      <alignment horizontal="center" vertical="top" wrapText="1"/>
    </xf>
    <xf numFmtId="9" fontId="23" fillId="0" borderId="68" xfId="0" applyNumberFormat="1" applyFont="1" applyBorder="1" applyAlignment="1">
      <alignment horizontal="center" vertical="top" wrapText="1"/>
    </xf>
    <xf numFmtId="9" fontId="23" fillId="0" borderId="69" xfId="0" applyNumberFormat="1" applyFont="1" applyBorder="1" applyAlignment="1">
      <alignment horizontal="center" vertical="top" wrapText="1"/>
    </xf>
    <xf numFmtId="9" fontId="23" fillId="0" borderId="71" xfId="0" applyNumberFormat="1" applyFont="1" applyBorder="1" applyAlignment="1">
      <alignment horizontal="center" vertical="top" wrapText="1"/>
    </xf>
    <xf numFmtId="9" fontId="24" fillId="0" borderId="72" xfId="0" applyNumberFormat="1" applyFont="1" applyBorder="1" applyAlignment="1">
      <alignment horizontal="center" vertical="top" wrapText="1"/>
    </xf>
    <xf numFmtId="9" fontId="24" fillId="0" borderId="69" xfId="0" applyNumberFormat="1" applyFont="1" applyBorder="1" applyAlignment="1">
      <alignment horizontal="center" vertical="top" wrapText="1"/>
    </xf>
    <xf numFmtId="9" fontId="25" fillId="0" borderId="68" xfId="0" applyNumberFormat="1" applyFont="1" applyBorder="1" applyAlignment="1">
      <alignment horizontal="center" vertical="top" wrapText="1"/>
    </xf>
    <xf numFmtId="9" fontId="25" fillId="0" borderId="69" xfId="0" applyNumberFormat="1" applyFont="1" applyBorder="1" applyAlignment="1">
      <alignment horizontal="center" vertical="top" wrapText="1"/>
    </xf>
    <xf numFmtId="9" fontId="25" fillId="0" borderId="71" xfId="0" applyNumberFormat="1" applyFont="1" applyBorder="1" applyAlignment="1">
      <alignment horizontal="center" vertical="top" wrapText="1"/>
    </xf>
    <xf numFmtId="9" fontId="6" fillId="0" borderId="73" xfId="0" applyNumberFormat="1" applyFont="1" applyBorder="1" applyAlignment="1">
      <alignment horizontal="center" vertical="top" wrapText="1"/>
    </xf>
    <xf numFmtId="9" fontId="22" fillId="3" borderId="68" xfId="0" applyNumberFormat="1" applyFont="1" applyFill="1" applyBorder="1" applyAlignment="1">
      <alignment horizontal="center" vertical="top" wrapText="1"/>
    </xf>
    <xf numFmtId="9" fontId="22" fillId="3" borderId="69" xfId="0" applyNumberFormat="1" applyFont="1" applyFill="1" applyBorder="1" applyAlignment="1">
      <alignment horizontal="center" vertical="top" wrapText="1"/>
    </xf>
    <xf numFmtId="9" fontId="25" fillId="3" borderId="68" xfId="0" applyNumberFormat="1" applyFont="1" applyFill="1" applyBorder="1" applyAlignment="1">
      <alignment horizontal="center" vertical="top" wrapText="1"/>
    </xf>
    <xf numFmtId="9" fontId="25" fillId="3" borderId="69" xfId="0" applyNumberFormat="1" applyFont="1" applyFill="1" applyBorder="1" applyAlignment="1">
      <alignment horizontal="center" vertical="top" wrapText="1"/>
    </xf>
    <xf numFmtId="9" fontId="22" fillId="3" borderId="70" xfId="0" applyNumberFormat="1" applyFont="1" applyFill="1" applyBorder="1" applyAlignment="1">
      <alignment horizontal="center" vertical="top" wrapText="1"/>
    </xf>
    <xf numFmtId="9" fontId="23" fillId="3" borderId="68" xfId="0" applyNumberFormat="1" applyFont="1" applyFill="1" applyBorder="1" applyAlignment="1">
      <alignment horizontal="center" vertical="top" wrapText="1"/>
    </xf>
    <xf numFmtId="9" fontId="23" fillId="3" borderId="69" xfId="0" applyNumberFormat="1" applyFont="1" applyFill="1" applyBorder="1" applyAlignment="1">
      <alignment horizontal="center" vertical="top" wrapText="1"/>
    </xf>
    <xf numFmtId="9" fontId="23" fillId="3" borderId="71" xfId="0" applyNumberFormat="1" applyFont="1" applyFill="1" applyBorder="1" applyAlignment="1">
      <alignment horizontal="center" vertical="top" wrapText="1"/>
    </xf>
    <xf numFmtId="9" fontId="24" fillId="3" borderId="72" xfId="0" applyNumberFormat="1" applyFont="1" applyFill="1" applyBorder="1" applyAlignment="1">
      <alignment horizontal="center" vertical="top" wrapText="1"/>
    </xf>
    <xf numFmtId="9" fontId="24" fillId="3" borderId="69" xfId="0" applyNumberFormat="1" applyFont="1" applyFill="1" applyBorder="1" applyAlignment="1">
      <alignment horizontal="center" vertical="top" wrapText="1"/>
    </xf>
    <xf numFmtId="9" fontId="6" fillId="0" borderId="67" xfId="0" applyNumberFormat="1" applyFont="1" applyFill="1" applyBorder="1" applyAlignment="1">
      <alignment horizontal="center" vertical="top" wrapText="1"/>
    </xf>
    <xf numFmtId="9" fontId="26" fillId="6" borderId="68" xfId="0" applyNumberFormat="1" applyFont="1" applyFill="1" applyBorder="1" applyAlignment="1">
      <alignment horizontal="center" vertical="top" wrapText="1"/>
    </xf>
    <xf numFmtId="9" fontId="26" fillId="6" borderId="69" xfId="0" applyNumberFormat="1" applyFont="1" applyFill="1" applyBorder="1" applyAlignment="1">
      <alignment horizontal="center" vertical="top" wrapText="1"/>
    </xf>
    <xf numFmtId="9" fontId="26" fillId="6" borderId="71" xfId="0" applyNumberFormat="1" applyFont="1" applyFill="1" applyBorder="1" applyAlignment="1">
      <alignment horizontal="center" vertical="top" wrapText="1"/>
    </xf>
    <xf numFmtId="9" fontId="27" fillId="7" borderId="68" xfId="0" applyNumberFormat="1" applyFont="1" applyFill="1" applyBorder="1" applyAlignment="1">
      <alignment horizontal="center" vertical="top" wrapText="1"/>
    </xf>
    <xf numFmtId="9" fontId="27" fillId="7" borderId="71" xfId="0" applyNumberFormat="1" applyFont="1" applyFill="1" applyBorder="1" applyAlignment="1">
      <alignment horizontal="center" vertical="top" wrapText="1"/>
    </xf>
    <xf numFmtId="9" fontId="28" fillId="4" borderId="72" xfId="0" applyNumberFormat="1" applyFont="1" applyFill="1" applyBorder="1" applyAlignment="1">
      <alignment horizontal="center" vertical="top" wrapText="1"/>
    </xf>
    <xf numFmtId="9" fontId="28" fillId="4" borderId="69" xfId="0" applyNumberFormat="1" applyFont="1" applyFill="1" applyBorder="1" applyAlignment="1">
      <alignment horizontal="center" vertical="top" wrapText="1"/>
    </xf>
    <xf numFmtId="9" fontId="29" fillId="2" borderId="68" xfId="0" applyNumberFormat="1" applyFont="1" applyFill="1" applyBorder="1" applyAlignment="1">
      <alignment horizontal="center" vertical="top" wrapText="1"/>
    </xf>
    <xf numFmtId="9" fontId="29" fillId="2" borderId="69" xfId="0" applyNumberFormat="1" applyFont="1" applyFill="1" applyBorder="1" applyAlignment="1">
      <alignment horizontal="center" vertical="top" wrapText="1"/>
    </xf>
    <xf numFmtId="9" fontId="29" fillId="2" borderId="71" xfId="0" applyNumberFormat="1" applyFont="1" applyFill="1" applyBorder="1" applyAlignment="1">
      <alignment horizontal="center" vertical="top" wrapText="1"/>
    </xf>
    <xf numFmtId="9" fontId="5" fillId="0" borderId="46" xfId="0" applyNumberFormat="1" applyFont="1" applyBorder="1" applyAlignment="1">
      <alignment horizontal="center" vertical="center" wrapText="1"/>
    </xf>
    <xf numFmtId="0" fontId="5" fillId="0" borderId="74" xfId="0" applyFont="1" applyBorder="1" applyAlignment="1">
      <alignment horizontal="center" vertical="center" wrapText="1"/>
    </xf>
    <xf numFmtId="9" fontId="5" fillId="2" borderId="75" xfId="0" applyNumberFormat="1" applyFont="1" applyFill="1" applyBorder="1" applyAlignment="1">
      <alignment horizontal="left" vertical="top" wrapText="1"/>
    </xf>
    <xf numFmtId="0" fontId="5" fillId="2" borderId="76" xfId="0" applyFont="1" applyFill="1" applyBorder="1" applyAlignment="1">
      <alignment horizontal="left" vertical="top" wrapText="1"/>
    </xf>
    <xf numFmtId="9" fontId="22" fillId="0" borderId="77" xfId="0" applyNumberFormat="1" applyFont="1" applyBorder="1" applyAlignment="1">
      <alignment horizontal="center" vertical="top" wrapText="1"/>
    </xf>
    <xf numFmtId="4" fontId="22" fillId="0" borderId="78" xfId="0" applyNumberFormat="1" applyFont="1" applyBorder="1" applyAlignment="1">
      <alignment horizontal="center" vertical="top" wrapText="1"/>
    </xf>
    <xf numFmtId="9" fontId="22" fillId="0" borderId="79" xfId="0" applyNumberFormat="1" applyFont="1" applyBorder="1" applyAlignment="1">
      <alignment horizontal="center" vertical="top" wrapText="1"/>
    </xf>
    <xf numFmtId="165" fontId="22" fillId="0" borderId="80" xfId="0" applyNumberFormat="1" applyFont="1" applyBorder="1" applyAlignment="1">
      <alignment horizontal="center" vertical="top" wrapText="1"/>
    </xf>
    <xf numFmtId="9" fontId="22" fillId="0" borderId="81" xfId="0" applyNumberFormat="1" applyFont="1" applyBorder="1" applyAlignment="1">
      <alignment horizontal="center" vertical="top" wrapText="1"/>
    </xf>
    <xf numFmtId="165" fontId="22" fillId="0" borderId="64" xfId="0" applyNumberFormat="1" applyFont="1" applyBorder="1" applyAlignment="1">
      <alignment horizontal="center" vertical="top" wrapText="1"/>
    </xf>
    <xf numFmtId="9" fontId="23" fillId="0" borderId="77" xfId="0" applyNumberFormat="1" applyFont="1" applyBorder="1" applyAlignment="1">
      <alignment horizontal="center" vertical="top" wrapText="1"/>
    </xf>
    <xf numFmtId="4" fontId="23" fillId="0" borderId="78" xfId="0" applyNumberFormat="1" applyFont="1" applyBorder="1" applyAlignment="1">
      <alignment horizontal="center" vertical="top" wrapText="1"/>
    </xf>
    <xf numFmtId="9" fontId="23" fillId="0" borderId="79" xfId="0" applyNumberFormat="1" applyFont="1" applyBorder="1" applyAlignment="1">
      <alignment horizontal="center" vertical="top" wrapText="1"/>
    </xf>
    <xf numFmtId="165" fontId="23" fillId="0" borderId="80" xfId="0" applyNumberFormat="1" applyFont="1" applyBorder="1" applyAlignment="1">
      <alignment horizontal="center" vertical="top" wrapText="1"/>
    </xf>
    <xf numFmtId="9" fontId="23" fillId="0" borderId="82" xfId="0" applyNumberFormat="1" applyFont="1" applyBorder="1" applyAlignment="1">
      <alignment horizontal="center" vertical="top" wrapText="1"/>
    </xf>
    <xf numFmtId="165" fontId="23" fillId="0" borderId="83" xfId="0" applyNumberFormat="1" applyFont="1" applyBorder="1" applyAlignment="1">
      <alignment horizontal="center" vertical="top" wrapText="1"/>
    </xf>
    <xf numFmtId="9" fontId="24" fillId="0" borderId="84" xfId="0" applyNumberFormat="1" applyFont="1" applyBorder="1" applyAlignment="1">
      <alignment horizontal="center" vertical="top" wrapText="1"/>
    </xf>
    <xf numFmtId="4" fontId="24" fillId="0" borderId="85" xfId="0" applyNumberFormat="1" applyFont="1" applyBorder="1" applyAlignment="1">
      <alignment horizontal="center" vertical="top" wrapText="1"/>
    </xf>
    <xf numFmtId="9" fontId="24" fillId="0" borderId="79" xfId="0" applyNumberFormat="1" applyFont="1" applyBorder="1" applyAlignment="1">
      <alignment horizontal="center" vertical="top" wrapText="1"/>
    </xf>
    <xf numFmtId="165" fontId="24" fillId="0" borderId="80" xfId="0" applyNumberFormat="1" applyFont="1" applyBorder="1" applyAlignment="1">
      <alignment horizontal="center" vertical="top" wrapText="1"/>
    </xf>
    <xf numFmtId="9" fontId="25" fillId="0" borderId="77" xfId="0" applyNumberFormat="1" applyFont="1" applyBorder="1" applyAlignment="1">
      <alignment horizontal="center" vertical="top" wrapText="1"/>
    </xf>
    <xf numFmtId="4" fontId="25" fillId="0" borderId="78" xfId="0" applyNumberFormat="1" applyFont="1" applyBorder="1" applyAlignment="1">
      <alignment horizontal="center" vertical="top" wrapText="1"/>
    </xf>
    <xf numFmtId="9" fontId="25" fillId="0" borderId="79" xfId="0" applyNumberFormat="1" applyFont="1" applyBorder="1" applyAlignment="1">
      <alignment horizontal="center" vertical="top" wrapText="1"/>
    </xf>
    <xf numFmtId="165" fontId="25" fillId="0" borderId="80" xfId="0" applyNumberFormat="1" applyFont="1" applyBorder="1" applyAlignment="1">
      <alignment horizontal="center" vertical="top" wrapText="1"/>
    </xf>
    <xf numFmtId="9" fontId="25" fillId="0" borderId="82" xfId="0" applyNumberFormat="1" applyFont="1" applyBorder="1" applyAlignment="1">
      <alignment horizontal="center" vertical="top" wrapText="1"/>
    </xf>
    <xf numFmtId="165" fontId="25" fillId="0" borderId="83" xfId="0" applyNumberFormat="1" applyFont="1" applyBorder="1" applyAlignment="1">
      <alignment horizontal="center" vertical="top" wrapText="1"/>
    </xf>
    <xf numFmtId="9" fontId="6" fillId="0" borderId="86" xfId="0" applyNumberFormat="1" applyFont="1" applyBorder="1" applyAlignment="1">
      <alignment horizontal="center" vertical="top" wrapText="1"/>
    </xf>
    <xf numFmtId="165" fontId="6" fillId="0" borderId="35" xfId="0" applyNumberFormat="1" applyFont="1" applyBorder="1" applyAlignment="1">
      <alignment horizontal="center" vertical="top" wrapText="1"/>
    </xf>
    <xf numFmtId="9" fontId="22" fillId="3" borderId="77" xfId="0" applyNumberFormat="1" applyFont="1" applyFill="1" applyBorder="1" applyAlignment="1">
      <alignment horizontal="center" vertical="top" wrapText="1"/>
    </xf>
    <xf numFmtId="4" fontId="22" fillId="3" borderId="78" xfId="0" applyNumberFormat="1" applyFont="1" applyFill="1" applyBorder="1" applyAlignment="1">
      <alignment horizontal="center" vertical="top" wrapText="1"/>
    </xf>
    <xf numFmtId="9" fontId="22" fillId="3" borderId="79" xfId="0" applyNumberFormat="1" applyFont="1" applyFill="1" applyBorder="1" applyAlignment="1">
      <alignment horizontal="center" vertical="top" wrapText="1"/>
    </xf>
    <xf numFmtId="165" fontId="22" fillId="3" borderId="80" xfId="0" applyNumberFormat="1" applyFont="1" applyFill="1" applyBorder="1" applyAlignment="1">
      <alignment horizontal="center" vertical="top" wrapText="1"/>
    </xf>
    <xf numFmtId="9" fontId="5" fillId="2" borderId="87" xfId="0" applyNumberFormat="1" applyFont="1" applyFill="1" applyBorder="1" applyAlignment="1">
      <alignment horizontal="left" vertical="top" wrapText="1"/>
    </xf>
    <xf numFmtId="0" fontId="5" fillId="2" borderId="88" xfId="0" applyFont="1" applyFill="1" applyBorder="1" applyAlignment="1">
      <alignment horizontal="left" vertical="top" wrapText="1"/>
    </xf>
    <xf numFmtId="9" fontId="25" fillId="3" borderId="77" xfId="0" applyNumberFormat="1" applyFont="1" applyFill="1" applyBorder="1" applyAlignment="1">
      <alignment horizontal="center" vertical="top" wrapText="1"/>
    </xf>
    <xf numFmtId="4" fontId="25" fillId="3" borderId="78" xfId="0" applyNumberFormat="1" applyFont="1" applyFill="1" applyBorder="1" applyAlignment="1">
      <alignment horizontal="center" vertical="top" wrapText="1"/>
    </xf>
    <xf numFmtId="9" fontId="25" fillId="3" borderId="79" xfId="0" applyNumberFormat="1" applyFont="1" applyFill="1" applyBorder="1" applyAlignment="1">
      <alignment horizontal="center" vertical="top" wrapText="1"/>
    </xf>
    <xf numFmtId="165" fontId="25" fillId="3" borderId="80" xfId="0" applyNumberFormat="1" applyFont="1" applyFill="1" applyBorder="1" applyAlignment="1">
      <alignment horizontal="center" vertical="top" wrapText="1"/>
    </xf>
    <xf numFmtId="9" fontId="22" fillId="3" borderId="81" xfId="0" applyNumberFormat="1" applyFont="1" applyFill="1" applyBorder="1" applyAlignment="1">
      <alignment horizontal="center" vertical="top" wrapText="1"/>
    </xf>
    <xf numFmtId="165" fontId="22" fillId="3" borderId="64" xfId="0" applyNumberFormat="1" applyFont="1" applyFill="1" applyBorder="1" applyAlignment="1">
      <alignment horizontal="center" vertical="top" wrapText="1"/>
    </xf>
    <xf numFmtId="9" fontId="23" fillId="3" borderId="77" xfId="0" applyNumberFormat="1" applyFont="1" applyFill="1" applyBorder="1" applyAlignment="1">
      <alignment horizontal="center" vertical="top" wrapText="1"/>
    </xf>
    <xf numFmtId="4" fontId="23" fillId="3" borderId="78" xfId="0" applyNumberFormat="1" applyFont="1" applyFill="1" applyBorder="1" applyAlignment="1">
      <alignment horizontal="center" vertical="top" wrapText="1"/>
    </xf>
    <xf numFmtId="9" fontId="23" fillId="3" borderId="79" xfId="0" applyNumberFormat="1" applyFont="1" applyFill="1" applyBorder="1" applyAlignment="1">
      <alignment horizontal="center" vertical="top" wrapText="1"/>
    </xf>
    <xf numFmtId="165" fontId="23" fillId="3" borderId="80" xfId="0" applyNumberFormat="1" applyFont="1" applyFill="1" applyBorder="1" applyAlignment="1">
      <alignment horizontal="center" vertical="top" wrapText="1"/>
    </xf>
    <xf numFmtId="9" fontId="23" fillId="3" borderId="82" xfId="0" applyNumberFormat="1" applyFont="1" applyFill="1" applyBorder="1" applyAlignment="1">
      <alignment horizontal="center" vertical="top" wrapText="1"/>
    </xf>
    <xf numFmtId="165" fontId="23" fillId="3" borderId="83" xfId="0" applyNumberFormat="1" applyFont="1" applyFill="1" applyBorder="1" applyAlignment="1">
      <alignment horizontal="center" vertical="top" wrapText="1"/>
    </xf>
    <xf numFmtId="9" fontId="24" fillId="3" borderId="84" xfId="0" applyNumberFormat="1" applyFont="1" applyFill="1" applyBorder="1" applyAlignment="1">
      <alignment horizontal="center" vertical="top" wrapText="1"/>
    </xf>
    <xf numFmtId="4" fontId="24" fillId="3" borderId="85" xfId="0" applyNumberFormat="1" applyFont="1" applyFill="1" applyBorder="1" applyAlignment="1">
      <alignment horizontal="center" vertical="top" wrapText="1"/>
    </xf>
    <xf numFmtId="9" fontId="24" fillId="3" borderId="79" xfId="0" applyNumberFormat="1" applyFont="1" applyFill="1" applyBorder="1" applyAlignment="1">
      <alignment horizontal="center" vertical="top" wrapText="1"/>
    </xf>
    <xf numFmtId="165" fontId="24" fillId="3" borderId="80" xfId="0" applyNumberFormat="1" applyFont="1" applyFill="1" applyBorder="1" applyAlignment="1">
      <alignment horizontal="center" vertical="top" wrapText="1"/>
    </xf>
    <xf numFmtId="9" fontId="5" fillId="2" borderId="55" xfId="0" applyNumberFormat="1" applyFont="1" applyFill="1" applyBorder="1" applyAlignment="1">
      <alignment horizontal="left" vertical="top" wrapText="1"/>
    </xf>
    <xf numFmtId="0" fontId="5" fillId="2" borderId="36" xfId="0" applyFont="1" applyFill="1" applyBorder="1" applyAlignment="1">
      <alignment horizontal="left" vertical="top" wrapText="1"/>
    </xf>
    <xf numFmtId="9" fontId="6" fillId="0" borderId="75" xfId="0" applyNumberFormat="1" applyFont="1" applyFill="1" applyBorder="1" applyAlignment="1">
      <alignment horizontal="center" vertical="top" wrapText="1"/>
    </xf>
    <xf numFmtId="165" fontId="6" fillId="0" borderId="76" xfId="0" applyNumberFormat="1" applyFont="1" applyFill="1" applyBorder="1" applyAlignment="1">
      <alignment horizontal="center" vertical="top" wrapText="1"/>
    </xf>
    <xf numFmtId="9" fontId="26" fillId="6" borderId="77" xfId="0" applyNumberFormat="1" applyFont="1" applyFill="1" applyBorder="1" applyAlignment="1">
      <alignment horizontal="center" vertical="top" wrapText="1"/>
    </xf>
    <xf numFmtId="4" fontId="26" fillId="6" borderId="78" xfId="0" applyNumberFormat="1" applyFont="1" applyFill="1" applyBorder="1" applyAlignment="1">
      <alignment horizontal="center" vertical="top" wrapText="1"/>
    </xf>
    <xf numFmtId="9" fontId="26" fillId="6" borderId="79" xfId="0" applyNumberFormat="1" applyFont="1" applyFill="1" applyBorder="1" applyAlignment="1">
      <alignment horizontal="center" vertical="top" wrapText="1"/>
    </xf>
    <xf numFmtId="4" fontId="26" fillId="6" borderId="80" xfId="0" applyNumberFormat="1" applyFont="1" applyFill="1" applyBorder="1" applyAlignment="1">
      <alignment horizontal="center" vertical="top" wrapText="1"/>
    </xf>
    <xf numFmtId="9" fontId="26" fillId="6" borderId="82" xfId="0" applyNumberFormat="1" applyFont="1" applyFill="1" applyBorder="1" applyAlignment="1">
      <alignment horizontal="center" vertical="top" wrapText="1"/>
    </xf>
    <xf numFmtId="165" fontId="26" fillId="6" borderId="83" xfId="0" applyNumberFormat="1" applyFont="1" applyFill="1" applyBorder="1" applyAlignment="1">
      <alignment horizontal="center" vertical="top" wrapText="1"/>
    </xf>
    <xf numFmtId="9" fontId="27" fillId="7" borderId="77" xfId="0" applyNumberFormat="1" applyFont="1" applyFill="1" applyBorder="1" applyAlignment="1">
      <alignment horizontal="center" vertical="top" wrapText="1"/>
    </xf>
    <xf numFmtId="4" fontId="27" fillId="7" borderId="78" xfId="0" applyNumberFormat="1" applyFont="1" applyFill="1" applyBorder="1" applyAlignment="1">
      <alignment horizontal="center" vertical="top" wrapText="1"/>
    </xf>
    <xf numFmtId="9" fontId="27" fillId="7" borderId="82" xfId="0" applyNumberFormat="1" applyFont="1" applyFill="1" applyBorder="1" applyAlignment="1">
      <alignment horizontal="center" vertical="top" wrapText="1"/>
    </xf>
    <xf numFmtId="165" fontId="27" fillId="7" borderId="83" xfId="0" applyNumberFormat="1" applyFont="1" applyFill="1" applyBorder="1" applyAlignment="1">
      <alignment horizontal="center" vertical="top" wrapText="1"/>
    </xf>
    <xf numFmtId="9" fontId="28" fillId="4" borderId="84" xfId="0" applyNumberFormat="1" applyFont="1" applyFill="1" applyBorder="1" applyAlignment="1">
      <alignment horizontal="center" vertical="top" wrapText="1"/>
    </xf>
    <xf numFmtId="4" fontId="28" fillId="4" borderId="85" xfId="0" applyNumberFormat="1" applyFont="1" applyFill="1" applyBorder="1" applyAlignment="1">
      <alignment horizontal="center" vertical="top" wrapText="1"/>
    </xf>
    <xf numFmtId="9" fontId="28" fillId="4" borderId="79" xfId="0" applyNumberFormat="1" applyFont="1" applyFill="1" applyBorder="1" applyAlignment="1">
      <alignment horizontal="center" vertical="top" wrapText="1"/>
    </xf>
    <xf numFmtId="165" fontId="28" fillId="4" borderId="80" xfId="0" applyNumberFormat="1" applyFont="1" applyFill="1" applyBorder="1" applyAlignment="1">
      <alignment horizontal="center" vertical="top" wrapText="1"/>
    </xf>
    <xf numFmtId="9" fontId="29" fillId="2" borderId="77" xfId="0" applyNumberFormat="1" applyFont="1" applyFill="1" applyBorder="1" applyAlignment="1">
      <alignment horizontal="center" vertical="top" wrapText="1"/>
    </xf>
    <xf numFmtId="4" fontId="29" fillId="2" borderId="78" xfId="0" applyNumberFormat="1" applyFont="1" applyFill="1" applyBorder="1" applyAlignment="1">
      <alignment horizontal="center" vertical="top" wrapText="1"/>
    </xf>
    <xf numFmtId="9" fontId="29" fillId="2" borderId="79" xfId="0" applyNumberFormat="1" applyFont="1" applyFill="1" applyBorder="1" applyAlignment="1">
      <alignment horizontal="center" vertical="top" wrapText="1"/>
    </xf>
    <xf numFmtId="165" fontId="29" fillId="2" borderId="80" xfId="0" applyNumberFormat="1" applyFont="1" applyFill="1" applyBorder="1" applyAlignment="1">
      <alignment horizontal="center" vertical="top" wrapText="1"/>
    </xf>
    <xf numFmtId="9" fontId="29" fillId="2" borderId="82" xfId="0" applyNumberFormat="1" applyFont="1" applyFill="1" applyBorder="1" applyAlignment="1">
      <alignment horizontal="center" vertical="top" wrapText="1"/>
    </xf>
    <xf numFmtId="165" fontId="29" fillId="2" borderId="83" xfId="0" applyNumberFormat="1" applyFont="1" applyFill="1" applyBorder="1" applyAlignment="1">
      <alignment horizontal="center" vertical="top" wrapText="1"/>
    </xf>
    <xf numFmtId="165" fontId="6" fillId="0" borderId="28" xfId="0" applyNumberFormat="1" applyFont="1" applyFill="1" applyBorder="1" applyAlignment="1">
      <alignment horizontal="center" vertical="top" wrapText="1"/>
    </xf>
    <xf numFmtId="0" fontId="5" fillId="0" borderId="56" xfId="0" applyFont="1" applyBorder="1" applyAlignment="1">
      <alignment horizontal="center" vertical="center" wrapText="1"/>
    </xf>
    <xf numFmtId="9" fontId="6" fillId="0" borderId="86" xfId="0" applyNumberFormat="1" applyFont="1" applyFill="1" applyBorder="1" applyAlignment="1">
      <alignment horizontal="center" vertical="top" wrapText="1"/>
    </xf>
    <xf numFmtId="9" fontId="5" fillId="0" borderId="56" xfId="0" applyNumberFormat="1" applyFont="1" applyBorder="1" applyAlignment="1">
      <alignment horizontal="center" vertical="center" wrapText="1"/>
    </xf>
    <xf numFmtId="165" fontId="6" fillId="0" borderId="35" xfId="0" applyNumberFormat="1" applyFont="1" applyFill="1" applyBorder="1" applyAlignment="1">
      <alignment horizontal="center" vertical="top" wrapText="1"/>
    </xf>
    <xf numFmtId="165" fontId="6" fillId="0" borderId="19" xfId="0" applyNumberFormat="1" applyFont="1" applyBorder="1" applyAlignment="1">
      <alignment horizontal="center" vertical="top" wrapText="1"/>
    </xf>
    <xf numFmtId="165" fontId="6" fillId="0" borderId="31" xfId="0" applyNumberFormat="1" applyFont="1" applyBorder="1" applyAlignment="1">
      <alignment horizontal="center" vertical="top" wrapText="1"/>
    </xf>
    <xf numFmtId="9" fontId="6" fillId="0" borderId="89" xfId="0" applyNumberFormat="1" applyFont="1" applyBorder="1" applyAlignment="1">
      <alignment horizontal="center" vertical="top" wrapText="1"/>
    </xf>
    <xf numFmtId="165" fontId="6" fillId="0" borderId="90" xfId="0" applyNumberFormat="1" applyFont="1" applyBorder="1" applyAlignment="1">
      <alignment horizontal="center" vertical="top" wrapText="1"/>
    </xf>
    <xf numFmtId="9" fontId="6" fillId="0" borderId="91" xfId="0" applyNumberFormat="1" applyFont="1" applyBorder="1" applyAlignment="1">
      <alignment horizontal="center" vertical="top" wrapText="1"/>
    </xf>
    <xf numFmtId="0" fontId="7" fillId="0" borderId="92" xfId="0" applyFont="1" applyBorder="1" applyAlignment="1">
      <alignment horizontal="left" vertical="top" wrapText="1"/>
    </xf>
    <xf numFmtId="165" fontId="6" fillId="0" borderId="93" xfId="0" applyNumberFormat="1" applyFont="1" applyBorder="1" applyAlignment="1">
      <alignment horizontal="center" vertical="top" wrapText="1"/>
    </xf>
    <xf numFmtId="165" fontId="6" fillId="0" borderId="94" xfId="0" applyNumberFormat="1" applyFont="1" applyBorder="1" applyAlignment="1">
      <alignment horizontal="center" vertical="top" wrapText="1"/>
    </xf>
    <xf numFmtId="9" fontId="6" fillId="0" borderId="95" xfId="0" applyNumberFormat="1" applyFont="1" applyBorder="1" applyAlignment="1">
      <alignment horizontal="center" vertical="top" wrapText="1"/>
    </xf>
    <xf numFmtId="165" fontId="6" fillId="0" borderId="96" xfId="0" applyNumberFormat="1" applyFont="1" applyBorder="1" applyAlignment="1">
      <alignment horizontal="center" vertical="top" wrapText="1"/>
    </xf>
    <xf numFmtId="9" fontId="6" fillId="0" borderId="97" xfId="0" applyNumberFormat="1" applyFont="1" applyBorder="1" applyAlignment="1">
      <alignment horizontal="center" vertical="top" wrapText="1"/>
    </xf>
    <xf numFmtId="4" fontId="25" fillId="0" borderId="32" xfId="0" applyNumberFormat="1" applyFont="1" applyFill="1" applyBorder="1" applyAlignment="1">
      <alignment horizontal="center" vertical="top" wrapText="1"/>
    </xf>
    <xf numFmtId="9" fontId="25" fillId="0" borderId="77" xfId="0" applyNumberFormat="1" applyFont="1" applyFill="1" applyBorder="1" applyAlignment="1">
      <alignment horizontal="center" vertical="top" wrapText="1"/>
    </xf>
    <xf numFmtId="4" fontId="25" fillId="0" borderId="78" xfId="0" applyNumberFormat="1" applyFont="1" applyFill="1" applyBorder="1" applyAlignment="1">
      <alignment horizontal="center" vertical="top" wrapText="1"/>
    </xf>
    <xf numFmtId="9" fontId="25" fillId="0" borderId="68" xfId="0" applyNumberFormat="1" applyFont="1" applyFill="1" applyBorder="1" applyAlignment="1">
      <alignment horizontal="center" vertical="top" wrapText="1"/>
    </xf>
    <xf numFmtId="165" fontId="25" fillId="0" borderId="66" xfId="0" applyNumberFormat="1" applyFont="1" applyFill="1" applyBorder="1" applyAlignment="1">
      <alignment horizontal="center" vertical="top" wrapText="1"/>
    </xf>
    <xf numFmtId="9" fontId="25" fillId="0" borderId="79" xfId="0" applyNumberFormat="1" applyFont="1" applyFill="1" applyBorder="1" applyAlignment="1">
      <alignment horizontal="center" vertical="top" wrapText="1"/>
    </xf>
    <xf numFmtId="165" fontId="25" fillId="0" borderId="80" xfId="0" applyNumberFormat="1" applyFont="1" applyFill="1" applyBorder="1" applyAlignment="1">
      <alignment horizontal="center" vertical="top" wrapText="1"/>
    </xf>
    <xf numFmtId="9" fontId="25" fillId="0" borderId="69" xfId="0" applyNumberFormat="1" applyFont="1" applyFill="1" applyBorder="1" applyAlignment="1">
      <alignment horizontal="center" vertical="top" wrapText="1"/>
    </xf>
    <xf numFmtId="165" fontId="25" fillId="0" borderId="30" xfId="0" applyNumberFormat="1" applyFont="1" applyFill="1" applyBorder="1" applyAlignment="1">
      <alignment horizontal="center" vertical="top" wrapText="1"/>
    </xf>
    <xf numFmtId="9" fontId="25" fillId="0" borderId="82" xfId="0" applyNumberFormat="1" applyFont="1" applyFill="1" applyBorder="1" applyAlignment="1">
      <alignment horizontal="center" vertical="top" wrapText="1"/>
    </xf>
    <xf numFmtId="165" fontId="25" fillId="0" borderId="83" xfId="0" applyNumberFormat="1" applyFont="1" applyFill="1" applyBorder="1" applyAlignment="1">
      <alignment horizontal="center" vertical="top" wrapText="1"/>
    </xf>
    <xf numFmtId="9" fontId="25" fillId="0" borderId="71" xfId="0" applyNumberFormat="1" applyFont="1" applyFill="1" applyBorder="1" applyAlignment="1">
      <alignment horizontal="center" vertical="top" wrapText="1"/>
    </xf>
    <xf numFmtId="4" fontId="24" fillId="0" borderId="26" xfId="0" applyNumberFormat="1" applyFont="1" applyFill="1" applyBorder="1" applyAlignment="1">
      <alignment horizontal="center" vertical="top" wrapText="1"/>
    </xf>
    <xf numFmtId="9" fontId="24" fillId="0" borderId="84" xfId="0" applyNumberFormat="1" applyFont="1" applyFill="1" applyBorder="1" applyAlignment="1">
      <alignment horizontal="center" vertical="top" wrapText="1"/>
    </xf>
    <xf numFmtId="4" fontId="24" fillId="0" borderId="85" xfId="0" applyNumberFormat="1" applyFont="1" applyFill="1" applyBorder="1" applyAlignment="1">
      <alignment horizontal="center" vertical="top" wrapText="1"/>
    </xf>
    <xf numFmtId="9" fontId="24" fillId="0" borderId="72" xfId="0" applyNumberFormat="1" applyFont="1" applyFill="1" applyBorder="1" applyAlignment="1">
      <alignment horizontal="center" vertical="top" wrapText="1"/>
    </xf>
    <xf numFmtId="165" fontId="24" fillId="0" borderId="66" xfId="0" applyNumberFormat="1" applyFont="1" applyFill="1" applyBorder="1" applyAlignment="1">
      <alignment horizontal="center" vertical="top" wrapText="1"/>
    </xf>
    <xf numFmtId="9" fontId="24" fillId="0" borderId="79" xfId="0" applyNumberFormat="1" applyFont="1" applyFill="1" applyBorder="1" applyAlignment="1">
      <alignment horizontal="center" vertical="top" wrapText="1"/>
    </xf>
    <xf numFmtId="165" fontId="24" fillId="0" borderId="80" xfId="0" applyNumberFormat="1" applyFont="1" applyFill="1" applyBorder="1" applyAlignment="1">
      <alignment horizontal="center" vertical="top" wrapText="1"/>
    </xf>
    <xf numFmtId="9" fontId="24" fillId="0" borderId="69" xfId="0" applyNumberFormat="1" applyFont="1" applyFill="1" applyBorder="1" applyAlignment="1">
      <alignment horizontal="center" vertical="top" wrapText="1"/>
    </xf>
    <xf numFmtId="4" fontId="22" fillId="0" borderId="32" xfId="0" applyNumberFormat="1" applyFont="1" applyFill="1" applyBorder="1" applyAlignment="1">
      <alignment horizontal="center" vertical="top" wrapText="1"/>
    </xf>
    <xf numFmtId="9" fontId="22" fillId="0" borderId="77" xfId="0" applyNumberFormat="1" applyFont="1" applyFill="1" applyBorder="1" applyAlignment="1">
      <alignment horizontal="center" vertical="top" wrapText="1"/>
    </xf>
    <xf numFmtId="4" fontId="22" fillId="0" borderId="78" xfId="0" applyNumberFormat="1" applyFont="1" applyFill="1" applyBorder="1" applyAlignment="1">
      <alignment horizontal="center" vertical="top" wrapText="1"/>
    </xf>
    <xf numFmtId="9" fontId="22" fillId="0" borderId="68" xfId="0" applyNumberFormat="1" applyFont="1" applyFill="1" applyBorder="1" applyAlignment="1">
      <alignment horizontal="center" vertical="top" wrapText="1"/>
    </xf>
    <xf numFmtId="165" fontId="22" fillId="0" borderId="66" xfId="0" applyNumberFormat="1" applyFont="1" applyFill="1" applyBorder="1" applyAlignment="1">
      <alignment horizontal="center" vertical="top" wrapText="1"/>
    </xf>
    <xf numFmtId="9" fontId="22" fillId="0" borderId="79" xfId="0" applyNumberFormat="1" applyFont="1" applyFill="1" applyBorder="1" applyAlignment="1">
      <alignment horizontal="center" vertical="top" wrapText="1"/>
    </xf>
    <xf numFmtId="165" fontId="22" fillId="0" borderId="80" xfId="0" applyNumberFormat="1" applyFont="1" applyFill="1" applyBorder="1" applyAlignment="1">
      <alignment horizontal="center" vertical="top" wrapText="1"/>
    </xf>
    <xf numFmtId="9" fontId="22" fillId="0" borderId="69" xfId="0" applyNumberFormat="1" applyFont="1" applyFill="1" applyBorder="1" applyAlignment="1">
      <alignment horizontal="center" vertical="top" wrapText="1"/>
    </xf>
    <xf numFmtId="165" fontId="22" fillId="0" borderId="27" xfId="0" applyNumberFormat="1" applyFont="1" applyFill="1" applyBorder="1" applyAlignment="1">
      <alignment horizontal="center" vertical="top" wrapText="1"/>
    </xf>
    <xf numFmtId="9" fontId="22" fillId="0" borderId="81" xfId="0" applyNumberFormat="1" applyFont="1" applyFill="1" applyBorder="1" applyAlignment="1">
      <alignment horizontal="center" vertical="top" wrapText="1"/>
    </xf>
    <xf numFmtId="165" fontId="22" fillId="0" borderId="64" xfId="0" applyNumberFormat="1" applyFont="1" applyFill="1" applyBorder="1" applyAlignment="1">
      <alignment horizontal="center" vertical="top" wrapText="1"/>
    </xf>
    <xf numFmtId="9" fontId="22" fillId="0" borderId="70" xfId="0" applyNumberFormat="1" applyFont="1" applyFill="1" applyBorder="1" applyAlignment="1">
      <alignment horizontal="center" vertical="top" wrapText="1"/>
    </xf>
    <xf numFmtId="4" fontId="23" fillId="0" borderId="32" xfId="0" applyNumberFormat="1" applyFont="1" applyFill="1" applyBorder="1" applyAlignment="1">
      <alignment horizontal="center" vertical="top" wrapText="1"/>
    </xf>
    <xf numFmtId="9" fontId="23" fillId="0" borderId="77" xfId="0" applyNumberFormat="1" applyFont="1" applyFill="1" applyBorder="1" applyAlignment="1">
      <alignment horizontal="center" vertical="top" wrapText="1"/>
    </xf>
    <xf numFmtId="4" fontId="23" fillId="0" borderId="78" xfId="0" applyNumberFormat="1" applyFont="1" applyFill="1" applyBorder="1" applyAlignment="1">
      <alignment horizontal="center" vertical="top" wrapText="1"/>
    </xf>
    <xf numFmtId="9" fontId="23" fillId="0" borderId="68" xfId="0" applyNumberFormat="1" applyFont="1" applyFill="1" applyBorder="1" applyAlignment="1">
      <alignment horizontal="center" vertical="top" wrapText="1"/>
    </xf>
    <xf numFmtId="0" fontId="6" fillId="0" borderId="13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6" fillId="0" borderId="14" xfId="0" applyFont="1" applyFill="1" applyBorder="1" applyAlignment="1">
      <alignment horizontal="left" vertical="top" wrapText="1"/>
    </xf>
    <xf numFmtId="0" fontId="6" fillId="0" borderId="11" xfId="0" applyFont="1" applyFill="1" applyBorder="1" applyAlignment="1">
      <alignment horizontal="left" vertical="top" wrapText="1"/>
    </xf>
    <xf numFmtId="0" fontId="6" fillId="0" borderId="15" xfId="0" applyFont="1" applyFill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49" fontId="6" fillId="0" borderId="14" xfId="0" applyNumberFormat="1" applyFont="1" applyFill="1" applyBorder="1" applyAlignment="1">
      <alignment horizontal="left" vertical="top" wrapText="1"/>
    </xf>
    <xf numFmtId="49" fontId="6" fillId="0" borderId="11" xfId="0" applyNumberFormat="1" applyFont="1" applyFill="1" applyBorder="1" applyAlignment="1">
      <alignment horizontal="left" vertical="top" wrapText="1"/>
    </xf>
    <xf numFmtId="49" fontId="6" fillId="0" borderId="15" xfId="0" applyNumberFormat="1" applyFont="1" applyFill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5" fillId="8" borderId="98" xfId="0" applyFont="1" applyFill="1" applyBorder="1" applyAlignment="1">
      <alignment horizontal="center" vertical="top" wrapText="1"/>
    </xf>
    <xf numFmtId="0" fontId="5" fillId="8" borderId="57" xfId="0" applyFont="1" applyFill="1" applyBorder="1" applyAlignment="1">
      <alignment horizontal="center" vertical="top" wrapText="1"/>
    </xf>
    <xf numFmtId="0" fontId="5" fillId="3" borderId="0" xfId="0" applyFont="1" applyFill="1" applyAlignment="1">
      <alignment horizontal="left" vertical="top" wrapText="1"/>
    </xf>
    <xf numFmtId="0" fontId="32" fillId="0" borderId="0" xfId="0" applyFont="1" applyAlignment="1">
      <alignment horizontal="left" vertical="top" wrapText="1"/>
    </xf>
    <xf numFmtId="0" fontId="30" fillId="0" borderId="0" xfId="0" applyFont="1" applyAlignment="1">
      <alignment horizontal="left" vertical="top" wrapText="1"/>
    </xf>
    <xf numFmtId="0" fontId="5" fillId="8" borderId="98" xfId="0" applyFont="1" applyFill="1" applyBorder="1" applyAlignment="1">
      <alignment horizontal="left" vertical="top" wrapText="1"/>
    </xf>
    <xf numFmtId="0" fontId="32" fillId="8" borderId="98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165" fontId="2" fillId="0" borderId="56" xfId="0" applyNumberFormat="1" applyFont="1" applyBorder="1" applyAlignment="1">
      <alignment horizontal="center" vertical="top" wrapText="1"/>
    </xf>
    <xf numFmtId="4" fontId="25" fillId="0" borderId="25" xfId="0" applyNumberFormat="1" applyFont="1" applyFill="1" applyBorder="1" applyAlignment="1">
      <alignment horizontal="center" vertical="top" wrapText="1"/>
    </xf>
    <xf numFmtId="0" fontId="5" fillId="8" borderId="57" xfId="0" applyFont="1" applyFill="1" applyBorder="1" applyAlignment="1">
      <alignment horizontal="left" vertical="top" wrapText="1"/>
    </xf>
  </cellXfs>
  <cellStyles count="2">
    <cellStyle name="Normálna" xfId="0" builtinId="0"/>
    <cellStyle name="Percentá" xfId="1" builtinId="5"/>
  </cellStyles>
  <dxfs count="2">
    <dxf>
      <font>
        <color theme="0"/>
      </font>
    </dxf>
    <dxf>
      <font>
        <b/>
        <i val="0"/>
        <color theme="0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alohovanie/Moje%20dokumenty/UI&#268;/Kvitkovsky/Energie%20kvestor/Energie%20podla%20suboru%20budov%20r.2019-2021_0407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rok1"/>
      <sheetName val="subor budov"/>
    </sheetNames>
    <sheetDataSet>
      <sheetData sheetId="0"/>
      <sheetData sheetId="1">
        <row r="46">
          <cell r="W46">
            <v>3711164.2043906082</v>
          </cell>
          <cell r="AC46">
            <v>42767.998</v>
          </cell>
        </row>
      </sheetData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95"/>
  <sheetViews>
    <sheetView tabSelected="1" workbookViewId="0">
      <pane ySplit="2" topLeftCell="A3" activePane="bottomLeft" state="frozen"/>
      <selection pane="bottomLeft" activeCell="A4" sqref="A4"/>
    </sheetView>
  </sheetViews>
  <sheetFormatPr defaultRowHeight="15" x14ac:dyDescent="0.25"/>
  <cols>
    <col min="1" max="1" width="4.140625" style="332" customWidth="1"/>
    <col min="2" max="2" width="14.85546875" customWidth="1"/>
    <col min="3" max="4" width="11" hidden="1" customWidth="1"/>
    <col min="5" max="5" width="0" hidden="1" customWidth="1"/>
    <col min="6" max="6" width="29.28515625" customWidth="1"/>
    <col min="7" max="7" width="16" customWidth="1"/>
    <col min="8" max="8" width="14.7109375" customWidth="1"/>
    <col min="9" max="9" width="15.85546875" customWidth="1"/>
    <col min="10" max="10" width="11" style="335" customWidth="1"/>
    <col min="11" max="11" width="15.85546875" customWidth="1"/>
    <col min="12" max="12" width="11" style="335" customWidth="1"/>
    <col min="13" max="13" width="15.85546875" customWidth="1"/>
    <col min="14" max="14" width="11" style="335" customWidth="1"/>
    <col min="15" max="15" width="15.85546875" customWidth="1"/>
    <col min="17" max="17" width="9.140625" hidden="1" customWidth="1"/>
    <col min="18" max="18" width="11.42578125" hidden="1" customWidth="1"/>
    <col min="19" max="19" width="10.85546875" hidden="1" customWidth="1"/>
    <col min="20" max="20" width="9.5703125" hidden="1" customWidth="1"/>
    <col min="21" max="21" width="10" hidden="1" customWidth="1"/>
    <col min="22" max="22" width="15" hidden="1" customWidth="1"/>
    <col min="23" max="23" width="13.7109375" hidden="1" customWidth="1"/>
    <col min="24" max="24" width="12.7109375" hidden="1" customWidth="1"/>
    <col min="25" max="25" width="12.7109375" style="239" hidden="1" customWidth="1"/>
    <col min="26" max="28" width="12.7109375" hidden="1" customWidth="1"/>
  </cols>
  <sheetData>
    <row r="1" spans="1:28" ht="47.25" customHeight="1" x14ac:dyDescent="0.25">
      <c r="A1" s="1" t="s">
        <v>0</v>
      </c>
      <c r="B1" s="6"/>
      <c r="C1" s="15"/>
      <c r="D1" s="15"/>
      <c r="E1" s="26"/>
      <c r="F1" s="36"/>
      <c r="G1" s="130"/>
      <c r="H1" s="130"/>
      <c r="I1" s="83"/>
      <c r="J1" s="336"/>
      <c r="K1" s="83"/>
      <c r="L1" s="336"/>
      <c r="M1" s="83"/>
      <c r="N1" s="336"/>
      <c r="O1" s="83"/>
      <c r="Q1" s="132"/>
      <c r="R1" s="167" t="s">
        <v>1</v>
      </c>
      <c r="S1" s="168"/>
      <c r="T1" s="168"/>
      <c r="U1" s="5"/>
      <c r="V1" s="5"/>
      <c r="W1" s="5"/>
      <c r="X1" s="5"/>
      <c r="Y1" s="190"/>
      <c r="Z1" s="5"/>
      <c r="AA1" s="5"/>
      <c r="AB1" s="5"/>
    </row>
    <row r="2" spans="1:28" ht="17.25" customHeight="1" thickBot="1" x14ac:dyDescent="0.3">
      <c r="A2" s="318" t="s">
        <v>2</v>
      </c>
      <c r="B2" s="7" t="s">
        <v>3</v>
      </c>
      <c r="C2" s="16" t="s">
        <v>66</v>
      </c>
      <c r="D2" s="20"/>
      <c r="E2" s="27" t="s">
        <v>4</v>
      </c>
      <c r="F2" s="37" t="s">
        <v>5</v>
      </c>
      <c r="G2" s="84">
        <v>2019</v>
      </c>
      <c r="H2" s="84">
        <v>2020</v>
      </c>
      <c r="I2" s="84">
        <v>2021</v>
      </c>
      <c r="J2" s="422" t="s">
        <v>4</v>
      </c>
      <c r="K2" s="423">
        <v>2023</v>
      </c>
      <c r="L2" s="499" t="s">
        <v>4</v>
      </c>
      <c r="M2" s="497">
        <v>2030</v>
      </c>
      <c r="N2" s="422" t="s">
        <v>4</v>
      </c>
      <c r="O2" s="423">
        <v>2050</v>
      </c>
      <c r="Q2" s="133"/>
      <c r="R2" s="168">
        <v>2021</v>
      </c>
      <c r="S2" s="168">
        <v>2020</v>
      </c>
      <c r="T2" s="168">
        <v>2019</v>
      </c>
      <c r="U2" s="82"/>
      <c r="V2" s="187">
        <v>2019</v>
      </c>
      <c r="W2" s="187">
        <v>2020</v>
      </c>
      <c r="X2" s="187">
        <v>2021</v>
      </c>
      <c r="Y2" s="216"/>
      <c r="Z2" s="187">
        <v>2019</v>
      </c>
      <c r="AA2" s="187">
        <v>2020</v>
      </c>
      <c r="AB2" s="187">
        <v>2021</v>
      </c>
    </row>
    <row r="3" spans="1:28" ht="15.75" customHeight="1" thickTop="1" x14ac:dyDescent="0.25">
      <c r="A3" s="319" t="s">
        <v>6</v>
      </c>
      <c r="B3" s="8"/>
      <c r="C3" s="17"/>
      <c r="D3" s="17"/>
      <c r="E3" s="28"/>
      <c r="F3" s="38" t="s">
        <v>7</v>
      </c>
      <c r="G3" s="131"/>
      <c r="H3" s="131"/>
      <c r="I3" s="354"/>
      <c r="J3" s="424"/>
      <c r="K3" s="425"/>
      <c r="L3" s="388"/>
      <c r="M3" s="354"/>
      <c r="N3" s="424"/>
      <c r="O3" s="425"/>
      <c r="Q3" s="132"/>
      <c r="R3" s="168"/>
      <c r="S3" s="168"/>
      <c r="T3" s="245" t="s">
        <v>72</v>
      </c>
      <c r="U3" s="5"/>
      <c r="V3" s="561" t="s">
        <v>8</v>
      </c>
      <c r="W3" s="561"/>
      <c r="X3" s="561"/>
      <c r="Y3" s="217"/>
      <c r="Z3" s="560" t="s">
        <v>71</v>
      </c>
      <c r="AA3" s="560"/>
      <c r="AB3" s="560"/>
    </row>
    <row r="4" spans="1:28" ht="15.75" customHeight="1" x14ac:dyDescent="0.25">
      <c r="A4" s="309">
        <v>1</v>
      </c>
      <c r="B4" s="548" t="s">
        <v>9</v>
      </c>
      <c r="C4" s="251">
        <v>5608.06</v>
      </c>
      <c r="D4" s="24">
        <f>C4</f>
        <v>5608.06</v>
      </c>
      <c r="E4" s="290">
        <f>C4/T4</f>
        <v>0.44656594620721618</v>
      </c>
      <c r="F4" s="39" t="s">
        <v>67</v>
      </c>
      <c r="G4" s="85">
        <f>V4*E4</f>
        <v>1047.6437098021293</v>
      </c>
      <c r="H4" s="85">
        <f>W4*E4</f>
        <v>1149.9073114835817</v>
      </c>
      <c r="I4" s="355">
        <f>X4*E4</f>
        <v>610.0090825190573</v>
      </c>
      <c r="J4" s="426"/>
      <c r="K4" s="427">
        <f>I4*(1+J4)</f>
        <v>610.0090825190573</v>
      </c>
      <c r="L4" s="389"/>
      <c r="M4" s="427">
        <f>K4*(1+L4)</f>
        <v>610.0090825190573</v>
      </c>
      <c r="N4" s="426"/>
      <c r="O4" s="427">
        <f>M4*(1+N4)</f>
        <v>610.0090825190573</v>
      </c>
      <c r="Q4" s="134">
        <f>G4+G30+G43</f>
        <v>2346</v>
      </c>
      <c r="R4" s="169"/>
      <c r="S4" s="169"/>
      <c r="T4" s="244">
        <f>C4+C30+C43</f>
        <v>12558.19</v>
      </c>
      <c r="U4" s="181"/>
      <c r="V4" s="97">
        <v>2346</v>
      </c>
      <c r="W4" s="97">
        <v>2575</v>
      </c>
      <c r="X4" s="97">
        <v>1366</v>
      </c>
      <c r="Y4" s="218"/>
      <c r="Z4" s="240">
        <f t="shared" ref="Z4:AB5" si="0">G4+G30+G43</f>
        <v>2346</v>
      </c>
      <c r="AA4" s="240">
        <f t="shared" si="0"/>
        <v>2574.9999999999995</v>
      </c>
      <c r="AB4" s="240">
        <f t="shared" si="0"/>
        <v>1366</v>
      </c>
    </row>
    <row r="5" spans="1:28" ht="15.75" customHeight="1" x14ac:dyDescent="0.25">
      <c r="A5" s="310"/>
      <c r="B5" s="549"/>
      <c r="C5" s="253"/>
      <c r="D5" s="24"/>
      <c r="E5" s="290"/>
      <c r="F5" s="40" t="s">
        <v>10</v>
      </c>
      <c r="G5" s="86">
        <f>V5*E4</f>
        <v>4755.5388147336516</v>
      </c>
      <c r="H5" s="86">
        <f>W5*E4</f>
        <v>5496.9499269241824</v>
      </c>
      <c r="I5" s="356">
        <f>X5*E4</f>
        <v>4652.4044094570954</v>
      </c>
      <c r="J5" s="428"/>
      <c r="K5" s="429">
        <f>K4*K6</f>
        <v>4652.4044094570954</v>
      </c>
      <c r="L5" s="390"/>
      <c r="M5" s="356">
        <f>M4*M6</f>
        <v>4652.4044094570954</v>
      </c>
      <c r="N5" s="428"/>
      <c r="O5" s="429">
        <f>O4*O6</f>
        <v>4652.4044094570954</v>
      </c>
      <c r="Q5" s="135"/>
      <c r="R5" s="170"/>
      <c r="S5" s="170"/>
      <c r="T5" s="170"/>
      <c r="U5" s="182"/>
      <c r="V5" s="98">
        <v>10649.13</v>
      </c>
      <c r="W5" s="98">
        <v>12309.38</v>
      </c>
      <c r="X5" s="98">
        <v>10418.18</v>
      </c>
      <c r="Y5" s="219"/>
      <c r="Z5" s="240">
        <f t="shared" si="0"/>
        <v>10649.13</v>
      </c>
      <c r="AA5" s="240">
        <f t="shared" si="0"/>
        <v>12309.38</v>
      </c>
      <c r="AB5" s="240">
        <f t="shared" si="0"/>
        <v>10418.179999999998</v>
      </c>
    </row>
    <row r="6" spans="1:28" ht="15.75" customHeight="1" x14ac:dyDescent="0.25">
      <c r="A6" s="310"/>
      <c r="B6" s="549"/>
      <c r="C6" s="253"/>
      <c r="D6" s="24"/>
      <c r="E6" s="290"/>
      <c r="F6" s="41" t="s">
        <v>11</v>
      </c>
      <c r="G6" s="87">
        <f>G5/G4</f>
        <v>4.5392710997442451</v>
      </c>
      <c r="H6" s="87">
        <f>H5/H4</f>
        <v>4.7803417475728152</v>
      </c>
      <c r="I6" s="357">
        <f>I5/I4</f>
        <v>7.626778916544656</v>
      </c>
      <c r="J6" s="430"/>
      <c r="K6" s="431">
        <f>I6*(1+J6)</f>
        <v>7.626778916544656</v>
      </c>
      <c r="L6" s="391"/>
      <c r="M6" s="357">
        <f>K6*(1+L6)</f>
        <v>7.626778916544656</v>
      </c>
      <c r="N6" s="430"/>
      <c r="O6" s="431">
        <f>M6*(1+N6)</f>
        <v>7.626778916544656</v>
      </c>
      <c r="Q6" s="135"/>
      <c r="R6" s="171"/>
      <c r="S6" s="171"/>
      <c r="T6" s="171"/>
      <c r="U6" s="182"/>
      <c r="V6" s="188"/>
      <c r="W6" s="5"/>
      <c r="X6" s="5"/>
      <c r="Y6" s="190"/>
      <c r="Z6" s="5"/>
      <c r="AA6" s="5"/>
      <c r="AB6" s="5"/>
    </row>
    <row r="7" spans="1:28" ht="15.75" customHeight="1" x14ac:dyDescent="0.25">
      <c r="A7" s="310"/>
      <c r="B7" s="549"/>
      <c r="C7" s="253"/>
      <c r="D7" s="24">
        <f>C4</f>
        <v>5608.06</v>
      </c>
      <c r="E7" s="291">
        <f>C4/T4</f>
        <v>0.44656594620721618</v>
      </c>
      <c r="F7" s="42" t="s">
        <v>12</v>
      </c>
      <c r="G7" s="88">
        <f>V7*E7</f>
        <v>376609.78309644945</v>
      </c>
      <c r="H7" s="88">
        <f>W7*E7</f>
        <v>337295.90345615096</v>
      </c>
      <c r="I7" s="358">
        <f>X7*E7</f>
        <v>316221.4740095507</v>
      </c>
      <c r="J7" s="432"/>
      <c r="K7" s="433">
        <f>I7*(1+J7)</f>
        <v>316221.4740095507</v>
      </c>
      <c r="L7" s="392"/>
      <c r="M7" s="358">
        <f>K7*(1+L7)</f>
        <v>316221.4740095507</v>
      </c>
      <c r="N7" s="432"/>
      <c r="O7" s="433">
        <f>M7*(1+N7)</f>
        <v>316221.4740095507</v>
      </c>
      <c r="Q7" s="136"/>
      <c r="R7" s="172">
        <f>IF(I7=$I$585*$E7,0,I7)</f>
        <v>316221.4740095507</v>
      </c>
      <c r="S7" s="172">
        <f>IF(H7=$H$585*$E7,0,H7)</f>
        <v>337295.90345615096</v>
      </c>
      <c r="T7" s="172">
        <f>IF(G7=$G$585*$E7,0,G7)</f>
        <v>376609.78309644945</v>
      </c>
      <c r="U7" s="183"/>
      <c r="V7" s="104">
        <v>843346.4</v>
      </c>
      <c r="W7" s="104">
        <v>755310.4</v>
      </c>
      <c r="X7" s="104">
        <v>708118.2</v>
      </c>
      <c r="Y7" s="220"/>
      <c r="Z7" s="241">
        <f t="shared" ref="Z7:AB8" si="1">G7+G33+G46</f>
        <v>843346.4</v>
      </c>
      <c r="AA7" s="241">
        <f t="shared" si="1"/>
        <v>755310.4</v>
      </c>
      <c r="AB7" s="241">
        <f t="shared" si="1"/>
        <v>708118.19999999984</v>
      </c>
    </row>
    <row r="8" spans="1:28" ht="15.75" customHeight="1" x14ac:dyDescent="0.25">
      <c r="A8" s="310"/>
      <c r="B8" s="549"/>
      <c r="C8" s="253"/>
      <c r="D8" s="24"/>
      <c r="E8" s="292"/>
      <c r="F8" s="43" t="s">
        <v>10</v>
      </c>
      <c r="G8" s="89">
        <f>V8*E7</f>
        <v>58138.500918587786</v>
      </c>
      <c r="H8" s="89">
        <f>W8*E7</f>
        <v>62285.348020343699</v>
      </c>
      <c r="I8" s="359">
        <f>X8*E7</f>
        <v>55946.022886450992</v>
      </c>
      <c r="J8" s="434"/>
      <c r="K8" s="435">
        <f>K7*K9</f>
        <v>55946.022886450992</v>
      </c>
      <c r="L8" s="393"/>
      <c r="M8" s="359">
        <f>M7*M9</f>
        <v>55946.022886450992</v>
      </c>
      <c r="N8" s="434"/>
      <c r="O8" s="435">
        <f>O7*O9</f>
        <v>55946.022886450992</v>
      </c>
      <c r="Q8" s="137"/>
      <c r="R8" s="173">
        <f>IF(I8=$I$586*$E7,0,I8)</f>
        <v>55946.022886450992</v>
      </c>
      <c r="S8" s="173">
        <f>IF(H8=$H$586*$E7,0,H8)</f>
        <v>62285.348020343699</v>
      </c>
      <c r="T8" s="173">
        <f>IF(G8=$G$586*$E7,0,G8)</f>
        <v>58138.500918587786</v>
      </c>
      <c r="U8" s="184"/>
      <c r="V8" s="105">
        <v>130190.18</v>
      </c>
      <c r="W8" s="105">
        <v>139476.26</v>
      </c>
      <c r="X8" s="105">
        <v>125280.54</v>
      </c>
      <c r="Y8" s="221"/>
      <c r="Z8" s="241">
        <f t="shared" si="1"/>
        <v>130190.17999999998</v>
      </c>
      <c r="AA8" s="241">
        <f t="shared" si="1"/>
        <v>139476.26</v>
      </c>
      <c r="AB8" s="241">
        <f t="shared" si="1"/>
        <v>125280.53999999998</v>
      </c>
    </row>
    <row r="9" spans="1:28" ht="15.75" customHeight="1" x14ac:dyDescent="0.25">
      <c r="A9" s="310"/>
      <c r="B9" s="549"/>
      <c r="C9" s="253"/>
      <c r="D9" s="24"/>
      <c r="E9" s="293"/>
      <c r="F9" s="44" t="s">
        <v>11</v>
      </c>
      <c r="G9" s="90">
        <f>G8/G7</f>
        <v>0.15437331563874582</v>
      </c>
      <c r="H9" s="90">
        <f>H8/H7</f>
        <v>0.18466084936735944</v>
      </c>
      <c r="I9" s="360">
        <f>I8/I7</f>
        <v>0.1769203785469714</v>
      </c>
      <c r="J9" s="436"/>
      <c r="K9" s="437">
        <f>I9*(1+J9)</f>
        <v>0.1769203785469714</v>
      </c>
      <c r="L9" s="394"/>
      <c r="M9" s="360">
        <f>K9*(1+L9)</f>
        <v>0.1769203785469714</v>
      </c>
      <c r="N9" s="436"/>
      <c r="O9" s="437">
        <f>M9*(1+N9)</f>
        <v>0.1769203785469714</v>
      </c>
      <c r="Q9" s="137"/>
      <c r="R9" s="174"/>
      <c r="S9" s="174"/>
      <c r="T9" s="174"/>
      <c r="U9" s="184"/>
      <c r="V9" s="189"/>
      <c r="W9" s="5"/>
      <c r="X9" s="5"/>
      <c r="Y9" s="190"/>
      <c r="Z9" s="5"/>
      <c r="AA9" s="5"/>
      <c r="AB9" s="5"/>
    </row>
    <row r="10" spans="1:28" ht="15.75" customHeight="1" x14ac:dyDescent="0.25">
      <c r="A10" s="310"/>
      <c r="B10" s="549"/>
      <c r="C10" s="253"/>
      <c r="D10" s="24">
        <f>C4</f>
        <v>5608.06</v>
      </c>
      <c r="E10" s="291">
        <f>C4/T4</f>
        <v>0.44656594620721618</v>
      </c>
      <c r="F10" s="45" t="s">
        <v>68</v>
      </c>
      <c r="G10" s="91">
        <f>V10*E10</f>
        <v>496518.81294995541</v>
      </c>
      <c r="H10" s="91">
        <f>W10*E10</f>
        <v>508401.93277852942</v>
      </c>
      <c r="I10" s="361">
        <f>X10*E10</f>
        <v>472359.59526014497</v>
      </c>
      <c r="J10" s="438"/>
      <c r="K10" s="439">
        <f>I10*(1+J10)</f>
        <v>472359.59526014497</v>
      </c>
      <c r="L10" s="395"/>
      <c r="M10" s="361">
        <f>K10*(1+L10)</f>
        <v>472359.59526014497</v>
      </c>
      <c r="N10" s="438"/>
      <c r="O10" s="439">
        <f>M10*(1+N10)</f>
        <v>472359.59526014497</v>
      </c>
      <c r="Q10" s="138"/>
      <c r="R10" s="175">
        <f>IF(I10=$I$588*$E10,0,I10)</f>
        <v>472359.59526014497</v>
      </c>
      <c r="S10" s="175">
        <f>IF(H10=$H$588*$E10,0,H10)</f>
        <v>508401.93277852942</v>
      </c>
      <c r="T10" s="175">
        <f>IF(G10=$G$588*$E10,0,G10)</f>
        <v>496518.81294995541</v>
      </c>
      <c r="U10" s="185"/>
      <c r="V10" s="101">
        <v>1111860</v>
      </c>
      <c r="W10" s="101">
        <v>1138470</v>
      </c>
      <c r="X10" s="101">
        <v>1057760</v>
      </c>
      <c r="Y10" s="222"/>
      <c r="Z10" s="242">
        <f t="shared" ref="Z10:AB11" si="2">G10+G36+G49</f>
        <v>1111860</v>
      </c>
      <c r="AA10" s="242">
        <f t="shared" si="2"/>
        <v>1138470</v>
      </c>
      <c r="AB10" s="242">
        <f t="shared" si="2"/>
        <v>1057759.9999999998</v>
      </c>
    </row>
    <row r="11" spans="1:28" ht="15.75" customHeight="1" x14ac:dyDescent="0.25">
      <c r="A11" s="310"/>
      <c r="B11" s="549"/>
      <c r="C11" s="253"/>
      <c r="D11" s="24"/>
      <c r="E11" s="292"/>
      <c r="F11" s="46" t="s">
        <v>10</v>
      </c>
      <c r="G11" s="92">
        <f>V11*E10</f>
        <v>41910.879434807088</v>
      </c>
      <c r="H11" s="92">
        <f>W11*E10</f>
        <v>43125.427167004163</v>
      </c>
      <c r="I11" s="362">
        <f>X11*E10</f>
        <v>44001.009017732657</v>
      </c>
      <c r="J11" s="440"/>
      <c r="K11" s="441">
        <f>K10*K12</f>
        <v>44001.009017732657</v>
      </c>
      <c r="L11" s="396"/>
      <c r="M11" s="362">
        <f>M10*M12</f>
        <v>44001.009017732657</v>
      </c>
      <c r="N11" s="440"/>
      <c r="O11" s="441">
        <f>O10*O12</f>
        <v>44001.009017732657</v>
      </c>
      <c r="Q11" s="139"/>
      <c r="R11" s="176">
        <f>IF(I11=$I$589*$E10,0,I11)</f>
        <v>44001.009017732657</v>
      </c>
      <c r="S11" s="176">
        <f>IF(H11=$H$589*$E10,0,H11)</f>
        <v>43125.427167004163</v>
      </c>
      <c r="T11" s="176">
        <f>IF(G11=$G$589*$E10,0,G11)</f>
        <v>41910.879434807088</v>
      </c>
      <c r="U11" s="186"/>
      <c r="V11" s="102">
        <v>93851.49</v>
      </c>
      <c r="W11" s="102">
        <v>96571.24</v>
      </c>
      <c r="X11" s="102">
        <v>98531.94</v>
      </c>
      <c r="Y11" s="223"/>
      <c r="Z11" s="242">
        <f t="shared" si="2"/>
        <v>93851.489999999991</v>
      </c>
      <c r="AA11" s="242">
        <f t="shared" si="2"/>
        <v>96571.239999999991</v>
      </c>
      <c r="AB11" s="242">
        <f t="shared" si="2"/>
        <v>98531.94</v>
      </c>
    </row>
    <row r="12" spans="1:28" ht="15.75" customHeight="1" x14ac:dyDescent="0.25">
      <c r="A12" s="310"/>
      <c r="B12" s="549"/>
      <c r="C12" s="253"/>
      <c r="D12" s="24"/>
      <c r="E12" s="293"/>
      <c r="F12" s="46" t="s">
        <v>11</v>
      </c>
      <c r="G12" s="92">
        <f>G11/G10</f>
        <v>8.4409449031352862E-2</v>
      </c>
      <c r="H12" s="92">
        <f>H11/H10</f>
        <v>8.4825458729698627E-2</v>
      </c>
      <c r="I12" s="362">
        <f>I11/I10</f>
        <v>9.3151508848888231E-2</v>
      </c>
      <c r="J12" s="440"/>
      <c r="K12" s="441">
        <f>I12*(1+J12)</f>
        <v>9.3151508848888231E-2</v>
      </c>
      <c r="L12" s="396"/>
      <c r="M12" s="362">
        <f>K12*(1+L12)</f>
        <v>9.3151508848888231E-2</v>
      </c>
      <c r="N12" s="440"/>
      <c r="O12" s="441">
        <f>M12*(1+N12)</f>
        <v>9.3151508848888231E-2</v>
      </c>
      <c r="Q12" s="139"/>
      <c r="R12" s="177"/>
      <c r="S12" s="177"/>
      <c r="T12" s="177"/>
      <c r="U12" s="186"/>
      <c r="V12" s="186"/>
      <c r="W12" s="186"/>
      <c r="X12" s="5"/>
      <c r="Y12" s="190"/>
      <c r="Z12" s="5"/>
      <c r="AA12" s="5"/>
      <c r="AB12" s="5"/>
    </row>
    <row r="13" spans="1:28" ht="15.75" hidden="1" customHeight="1" x14ac:dyDescent="0.25">
      <c r="A13" s="310"/>
      <c r="B13" s="549"/>
      <c r="C13" s="253"/>
      <c r="D13" s="24"/>
      <c r="E13" s="290">
        <f>D13/$D$576</f>
        <v>0</v>
      </c>
      <c r="F13" s="47" t="s">
        <v>69</v>
      </c>
      <c r="G13" s="93">
        <f>G$591*$E13</f>
        <v>0</v>
      </c>
      <c r="H13" s="93">
        <f>H$591*$E13</f>
        <v>0</v>
      </c>
      <c r="I13" s="363">
        <f>I$591*$E13</f>
        <v>0</v>
      </c>
      <c r="J13" s="442"/>
      <c r="K13" s="443">
        <f>K$591*$E13</f>
        <v>0</v>
      </c>
      <c r="L13" s="397"/>
      <c r="M13" s="363">
        <f>M$591*$E13</f>
        <v>0</v>
      </c>
      <c r="N13" s="442"/>
      <c r="O13" s="443">
        <f>O$591*$E13</f>
        <v>0</v>
      </c>
      <c r="Q13" s="140"/>
      <c r="R13" s="175">
        <f>IF(I13=$I$591*$E13,0,I13)</f>
        <v>0</v>
      </c>
      <c r="S13" s="175">
        <f>IF(H13=$H$591*$E13,0,H13)</f>
        <v>0</v>
      </c>
      <c r="T13" s="175">
        <f>IF(G13=$G$591*$E13,0,G13)</f>
        <v>0</v>
      </c>
      <c r="U13" s="186"/>
      <c r="V13" s="186"/>
      <c r="W13" s="186"/>
      <c r="X13" s="5"/>
      <c r="Y13" s="190"/>
      <c r="Z13" s="5"/>
      <c r="AA13" s="5"/>
      <c r="AB13" s="5"/>
    </row>
    <row r="14" spans="1:28" ht="15.75" hidden="1" customHeight="1" x14ac:dyDescent="0.25">
      <c r="A14" s="310"/>
      <c r="B14" s="549"/>
      <c r="C14" s="253"/>
      <c r="D14" s="24"/>
      <c r="E14" s="290"/>
      <c r="F14" s="48" t="s">
        <v>10</v>
      </c>
      <c r="G14" s="94">
        <f>G$592*$E13</f>
        <v>0</v>
      </c>
      <c r="H14" s="94">
        <f>H$592*$E13</f>
        <v>0</v>
      </c>
      <c r="I14" s="364">
        <f>I$592*$E13</f>
        <v>0</v>
      </c>
      <c r="J14" s="444"/>
      <c r="K14" s="445">
        <f>K$592*$E13</f>
        <v>0</v>
      </c>
      <c r="L14" s="398"/>
      <c r="M14" s="364">
        <f>M$592*$E13</f>
        <v>0</v>
      </c>
      <c r="N14" s="444"/>
      <c r="O14" s="445">
        <f>O$592*$E13</f>
        <v>0</v>
      </c>
      <c r="Q14" s="141"/>
      <c r="R14" s="176">
        <f>IF(I14=$I$592*$E13,0,I14)</f>
        <v>0</v>
      </c>
      <c r="S14" s="176">
        <f>IF(H14=$H$592*$E13,0,H14)</f>
        <v>0</v>
      </c>
      <c r="T14" s="176">
        <f>IF(G14=$G$592*$E13,0,G14)</f>
        <v>0</v>
      </c>
      <c r="U14" s="186"/>
      <c r="V14" s="186"/>
      <c r="W14" s="186"/>
      <c r="X14" s="5"/>
      <c r="Y14" s="190"/>
      <c r="Z14" s="5"/>
      <c r="AA14" s="5"/>
      <c r="AB14" s="5"/>
    </row>
    <row r="15" spans="1:28" ht="15.75" hidden="1" customHeight="1" x14ac:dyDescent="0.25">
      <c r="A15" s="310"/>
      <c r="B15" s="549"/>
      <c r="C15" s="253"/>
      <c r="D15" s="24"/>
      <c r="E15" s="290"/>
      <c r="F15" s="49" t="s">
        <v>11</v>
      </c>
      <c r="G15" s="95" t="e">
        <f>G14/G13</f>
        <v>#DIV/0!</v>
      </c>
      <c r="H15" s="95" t="e">
        <f>H14/H13</f>
        <v>#DIV/0!</v>
      </c>
      <c r="I15" s="365" t="e">
        <f>I14/I13</f>
        <v>#DIV/0!</v>
      </c>
      <c r="J15" s="446"/>
      <c r="K15" s="447" t="e">
        <f>K14/K13</f>
        <v>#DIV/0!</v>
      </c>
      <c r="L15" s="399"/>
      <c r="M15" s="365" t="e">
        <f>M14/M13</f>
        <v>#DIV/0!</v>
      </c>
      <c r="N15" s="446"/>
      <c r="O15" s="447" t="e">
        <f>O14/O13</f>
        <v>#DIV/0!</v>
      </c>
      <c r="Q15" s="141"/>
      <c r="R15" s="177"/>
      <c r="S15" s="177"/>
      <c r="T15" s="177"/>
      <c r="U15" s="186"/>
      <c r="V15" s="186"/>
      <c r="W15" s="186"/>
      <c r="X15" s="5"/>
      <c r="Y15" s="190"/>
      <c r="Z15" s="5"/>
      <c r="AA15" s="5"/>
      <c r="AB15" s="5"/>
    </row>
    <row r="16" spans="1:28" ht="15.75" customHeight="1" x14ac:dyDescent="0.25">
      <c r="A16" s="310"/>
      <c r="B16" s="551"/>
      <c r="C16" s="255"/>
      <c r="D16" s="248">
        <f>C4</f>
        <v>5608.06</v>
      </c>
      <c r="E16" s="249">
        <f>C4/T4</f>
        <v>0.44656594620721618</v>
      </c>
      <c r="F16" s="52" t="s">
        <v>15</v>
      </c>
      <c r="G16" s="501">
        <f>G5+G8+G11+G14</f>
        <v>104804.91916812852</v>
      </c>
      <c r="H16" s="501">
        <f>H5+H8+H11+H14</f>
        <v>110907.72511427205</v>
      </c>
      <c r="I16" s="502">
        <f>I5+I8+I11+I14</f>
        <v>104599.43631364073</v>
      </c>
      <c r="J16" s="503"/>
      <c r="K16" s="504">
        <f>I16*(1+J16)</f>
        <v>104599.43631364073</v>
      </c>
      <c r="L16" s="505"/>
      <c r="M16" s="502">
        <f>K16*(1+L16)</f>
        <v>104599.43631364073</v>
      </c>
      <c r="N16" s="503"/>
      <c r="O16" s="504">
        <f>M16*(1+N16)</f>
        <v>104599.43631364073</v>
      </c>
      <c r="Q16" s="117"/>
      <c r="R16" s="177"/>
      <c r="S16" s="177"/>
      <c r="T16" s="177"/>
      <c r="U16" s="186"/>
      <c r="V16" s="186"/>
      <c r="W16" s="186"/>
      <c r="X16" s="5"/>
      <c r="Y16" s="190"/>
      <c r="Z16" s="5"/>
      <c r="AA16" s="5"/>
      <c r="AB16" s="5"/>
    </row>
    <row r="17" spans="1:28" ht="15.75" customHeight="1" x14ac:dyDescent="0.25">
      <c r="A17" s="320">
        <v>2</v>
      </c>
      <c r="B17" s="555" t="s">
        <v>91</v>
      </c>
      <c r="C17" s="257">
        <v>1643.67</v>
      </c>
      <c r="D17" s="24">
        <f>C17</f>
        <v>1643.67</v>
      </c>
      <c r="E17" s="290">
        <f>D17/$D$567</f>
        <v>1.7547093031907979E-2</v>
      </c>
      <c r="F17" s="39" t="s">
        <v>67</v>
      </c>
      <c r="G17" s="85"/>
      <c r="H17" s="85"/>
      <c r="I17" s="355">
        <v>128</v>
      </c>
      <c r="J17" s="426"/>
      <c r="K17" s="427">
        <f>I17*(1+J17)</f>
        <v>128</v>
      </c>
      <c r="L17" s="389"/>
      <c r="M17" s="355">
        <f>K17*(1+L17)</f>
        <v>128</v>
      </c>
      <c r="N17" s="426"/>
      <c r="O17" s="427">
        <f>M17*(1+N17)</f>
        <v>128</v>
      </c>
      <c r="Q17" s="134"/>
      <c r="R17" s="169">
        <f>IF(I17=$I$582*$E17,0,I17)</f>
        <v>128</v>
      </c>
      <c r="S17" s="169">
        <f>IF(H17=$H$582*$E17,0,H17)</f>
        <v>0</v>
      </c>
      <c r="T17" s="169">
        <f>IF(G17=$G$582*$E17,0,G17)</f>
        <v>0</v>
      </c>
      <c r="U17" s="5"/>
      <c r="V17" s="562"/>
      <c r="W17" s="562"/>
      <c r="X17" s="562"/>
      <c r="Y17" s="562"/>
      <c r="Z17" s="562"/>
      <c r="AA17" s="562"/>
      <c r="AB17" s="562"/>
    </row>
    <row r="18" spans="1:28" ht="15.75" customHeight="1" x14ac:dyDescent="0.25">
      <c r="A18" s="321"/>
      <c r="B18" s="549"/>
      <c r="C18" s="253"/>
      <c r="D18" s="24"/>
      <c r="E18" s="290"/>
      <c r="F18" s="40" t="s">
        <v>10</v>
      </c>
      <c r="G18" s="86"/>
      <c r="H18" s="86"/>
      <c r="I18" s="356">
        <v>1366.34</v>
      </c>
      <c r="J18" s="428"/>
      <c r="K18" s="429">
        <f>K17*K19</f>
        <v>1366.34</v>
      </c>
      <c r="L18" s="390"/>
      <c r="M18" s="356">
        <f>M17*M19</f>
        <v>1366.34</v>
      </c>
      <c r="N18" s="428"/>
      <c r="O18" s="429">
        <f>O17*O19</f>
        <v>1366.34</v>
      </c>
      <c r="Q18" s="135"/>
      <c r="R18" s="170">
        <f>IF(I18=$I$583*$E17,0,I18)</f>
        <v>1366.34</v>
      </c>
      <c r="S18" s="170">
        <f>IF(H18=$H$583*$E17,0,H18)</f>
        <v>0</v>
      </c>
      <c r="T18" s="170">
        <f>IF(G18=$G$583*$E17,0,G18)</f>
        <v>0</v>
      </c>
      <c r="U18" s="5"/>
      <c r="V18" s="5"/>
      <c r="W18" s="5"/>
      <c r="X18" s="5"/>
      <c r="Y18" s="313"/>
      <c r="Z18" s="5"/>
      <c r="AA18" s="5"/>
      <c r="AB18" s="5"/>
    </row>
    <row r="19" spans="1:28" ht="15.75" customHeight="1" x14ac:dyDescent="0.25">
      <c r="A19" s="321"/>
      <c r="B19" s="549"/>
      <c r="C19" s="253"/>
      <c r="D19" s="24"/>
      <c r="E19" s="290"/>
      <c r="F19" s="41" t="s">
        <v>11</v>
      </c>
      <c r="G19" s="87" t="e">
        <f>G18/G17</f>
        <v>#DIV/0!</v>
      </c>
      <c r="H19" s="87" t="e">
        <f>H18/H17</f>
        <v>#DIV/0!</v>
      </c>
      <c r="I19" s="357">
        <f>I18/I17</f>
        <v>10.674531249999999</v>
      </c>
      <c r="J19" s="430"/>
      <c r="K19" s="431">
        <f>I19*(1+J19)</f>
        <v>10.674531249999999</v>
      </c>
      <c r="L19" s="391"/>
      <c r="M19" s="357">
        <f>K19*(1+L19)</f>
        <v>10.674531249999999</v>
      </c>
      <c r="N19" s="430"/>
      <c r="O19" s="431">
        <f>M19*(1+N19)</f>
        <v>10.674531249999999</v>
      </c>
      <c r="Q19" s="135"/>
      <c r="R19" s="171"/>
      <c r="S19" s="171"/>
      <c r="T19" s="171"/>
      <c r="U19" s="5"/>
      <c r="V19" s="5"/>
      <c r="W19" s="5"/>
      <c r="X19" s="5"/>
      <c r="Y19" s="313"/>
      <c r="Z19" s="5"/>
      <c r="AA19" s="5"/>
      <c r="AB19" s="5"/>
    </row>
    <row r="20" spans="1:28" ht="15.75" customHeight="1" x14ac:dyDescent="0.25">
      <c r="A20" s="321"/>
      <c r="B20" s="549"/>
      <c r="C20" s="253"/>
      <c r="D20" s="24">
        <f>C17</f>
        <v>1643.67</v>
      </c>
      <c r="E20" s="290">
        <f>D20/$D$570</f>
        <v>1.7547093031907979E-2</v>
      </c>
      <c r="F20" s="42" t="s">
        <v>12</v>
      </c>
      <c r="G20" s="88"/>
      <c r="H20" s="88"/>
      <c r="I20" s="358">
        <v>21119</v>
      </c>
      <c r="J20" s="432"/>
      <c r="K20" s="433">
        <f>I20*(1+J20)</f>
        <v>21119</v>
      </c>
      <c r="L20" s="392"/>
      <c r="M20" s="358">
        <f>K20*(1+L20)</f>
        <v>21119</v>
      </c>
      <c r="N20" s="432"/>
      <c r="O20" s="433">
        <f>M20*(1+N20)</f>
        <v>21119</v>
      </c>
      <c r="Q20" s="136"/>
      <c r="R20" s="172">
        <f>IF(I20=$I$585*$E20,0,I20)</f>
        <v>21119</v>
      </c>
      <c r="S20" s="172">
        <f>IF(H20=$H$585*$E20,0,H20)</f>
        <v>0</v>
      </c>
      <c r="T20" s="172">
        <f>IF(G20=$G$585*$E20,0,G20)</f>
        <v>0</v>
      </c>
      <c r="U20" s="5"/>
      <c r="V20" s="5"/>
      <c r="W20" s="5"/>
      <c r="X20" s="5"/>
      <c r="Y20" s="313"/>
      <c r="Z20" s="5"/>
      <c r="AA20" s="5"/>
      <c r="AB20" s="5"/>
    </row>
    <row r="21" spans="1:28" ht="15.75" customHeight="1" x14ac:dyDescent="0.25">
      <c r="A21" s="321"/>
      <c r="B21" s="549"/>
      <c r="C21" s="253"/>
      <c r="D21" s="24"/>
      <c r="E21" s="290"/>
      <c r="F21" s="43" t="s">
        <v>10</v>
      </c>
      <c r="G21" s="89"/>
      <c r="H21" s="89"/>
      <c r="I21" s="359">
        <v>4588.51</v>
      </c>
      <c r="J21" s="434"/>
      <c r="K21" s="435">
        <f>K20*K22</f>
        <v>4588.51</v>
      </c>
      <c r="L21" s="393"/>
      <c r="M21" s="359">
        <f>M20*M22</f>
        <v>4588.51</v>
      </c>
      <c r="N21" s="434"/>
      <c r="O21" s="435">
        <f>O20*O22</f>
        <v>4588.51</v>
      </c>
      <c r="Q21" s="137"/>
      <c r="R21" s="173">
        <f>IF(I21=$I$586*$E20,0,I21)</f>
        <v>4588.51</v>
      </c>
      <c r="S21" s="173">
        <f>IF(H21=$H$586*$E20,0,H21)</f>
        <v>0</v>
      </c>
      <c r="T21" s="173">
        <f>IF(G21=$G$586*$E20,0,G21)</f>
        <v>0</v>
      </c>
      <c r="U21" s="5"/>
      <c r="V21" s="5"/>
      <c r="W21" s="5"/>
      <c r="X21" s="5"/>
      <c r="Y21" s="313"/>
      <c r="Z21" s="5"/>
      <c r="AA21" s="5"/>
      <c r="AB21" s="5"/>
    </row>
    <row r="22" spans="1:28" ht="15.75" customHeight="1" x14ac:dyDescent="0.25">
      <c r="A22" s="321"/>
      <c r="B22" s="549"/>
      <c r="C22" s="253"/>
      <c r="D22" s="24"/>
      <c r="E22" s="290"/>
      <c r="F22" s="44" t="s">
        <v>11</v>
      </c>
      <c r="G22" s="90" t="e">
        <f>G21/G20</f>
        <v>#DIV/0!</v>
      </c>
      <c r="H22" s="90" t="e">
        <f>H21/H20</f>
        <v>#DIV/0!</v>
      </c>
      <c r="I22" s="360">
        <f>I21/I20</f>
        <v>0.217269283583503</v>
      </c>
      <c r="J22" s="436"/>
      <c r="K22" s="437">
        <f>I22*(1+J22)</f>
        <v>0.217269283583503</v>
      </c>
      <c r="L22" s="394"/>
      <c r="M22" s="360">
        <f>K22*(1+L22)</f>
        <v>0.217269283583503</v>
      </c>
      <c r="N22" s="436"/>
      <c r="O22" s="437">
        <f>M22*(1+N22)</f>
        <v>0.217269283583503</v>
      </c>
      <c r="Q22" s="137"/>
      <c r="R22" s="174"/>
      <c r="S22" s="174"/>
      <c r="T22" s="174"/>
      <c r="U22" s="5"/>
      <c r="V22" s="5"/>
      <c r="W22" s="5"/>
      <c r="X22" s="5"/>
      <c r="Y22" s="313"/>
      <c r="Z22" s="5"/>
      <c r="AA22" s="5"/>
      <c r="AB22" s="5"/>
    </row>
    <row r="23" spans="1:28" ht="15.75" hidden="1" customHeight="1" x14ac:dyDescent="0.25">
      <c r="A23" s="321"/>
      <c r="B23" s="549"/>
      <c r="C23" s="253"/>
      <c r="D23" s="24">
        <f>C17</f>
        <v>1643.67</v>
      </c>
      <c r="E23" s="290">
        <f>D23/$D$573</f>
        <v>1.7692243125673319E-2</v>
      </c>
      <c r="F23" s="45" t="s">
        <v>68</v>
      </c>
      <c r="G23" s="91"/>
      <c r="H23" s="91"/>
      <c r="I23" s="361"/>
      <c r="J23" s="438"/>
      <c r="K23" s="439"/>
      <c r="L23" s="395"/>
      <c r="M23" s="361"/>
      <c r="N23" s="438"/>
      <c r="O23" s="439"/>
      <c r="Q23" s="138"/>
      <c r="R23" s="175">
        <f>IF(I23=$I$588*$E23,0,I23)</f>
        <v>0</v>
      </c>
      <c r="S23" s="175">
        <f>IF(H23=$H$588*$E23,0,H23)</f>
        <v>0</v>
      </c>
      <c r="T23" s="175">
        <f>IF(G23=$G$588*$E23,0,G23)</f>
        <v>0</v>
      </c>
      <c r="U23" s="5"/>
      <c r="V23" s="5"/>
      <c r="W23" s="5"/>
      <c r="X23" s="5"/>
      <c r="Y23" s="313"/>
      <c r="Z23" s="5"/>
      <c r="AA23" s="5"/>
      <c r="AB23" s="5"/>
    </row>
    <row r="24" spans="1:28" ht="15.75" hidden="1" customHeight="1" x14ac:dyDescent="0.25">
      <c r="A24" s="321"/>
      <c r="B24" s="549"/>
      <c r="C24" s="253"/>
      <c r="D24" s="24"/>
      <c r="E24" s="290"/>
      <c r="F24" s="46" t="s">
        <v>10</v>
      </c>
      <c r="G24" s="92"/>
      <c r="H24" s="92"/>
      <c r="I24" s="362"/>
      <c r="J24" s="440"/>
      <c r="K24" s="441"/>
      <c r="L24" s="396"/>
      <c r="M24" s="362"/>
      <c r="N24" s="440"/>
      <c r="O24" s="441"/>
      <c r="Q24" s="139"/>
      <c r="R24" s="176">
        <f>IF(I24=$I$589*$E23,0,I24)</f>
        <v>0</v>
      </c>
      <c r="S24" s="176">
        <f>IF(H24=$H$589*$E23,0,H24)</f>
        <v>0</v>
      </c>
      <c r="T24" s="176">
        <f>IF(G24=$G$589*$E23,0,G24)</f>
        <v>0</v>
      </c>
      <c r="U24" s="5"/>
      <c r="V24" s="5"/>
      <c r="W24" s="5"/>
      <c r="X24" s="5"/>
      <c r="Y24" s="313"/>
      <c r="Z24" s="5"/>
      <c r="AA24" s="5"/>
      <c r="AB24" s="5"/>
    </row>
    <row r="25" spans="1:28" ht="15.75" hidden="1" customHeight="1" x14ac:dyDescent="0.25">
      <c r="A25" s="321"/>
      <c r="B25" s="549"/>
      <c r="C25" s="253"/>
      <c r="D25" s="24"/>
      <c r="E25" s="290"/>
      <c r="F25" s="46" t="s">
        <v>11</v>
      </c>
      <c r="G25" s="92" t="e">
        <f>G24/G23</f>
        <v>#DIV/0!</v>
      </c>
      <c r="H25" s="92" t="e">
        <f>H24/H23</f>
        <v>#DIV/0!</v>
      </c>
      <c r="I25" s="362" t="e">
        <f>I24/I23</f>
        <v>#DIV/0!</v>
      </c>
      <c r="J25" s="440"/>
      <c r="K25" s="441" t="e">
        <f>K24/K23</f>
        <v>#DIV/0!</v>
      </c>
      <c r="L25" s="396"/>
      <c r="M25" s="362" t="e">
        <f>M24/M23</f>
        <v>#DIV/0!</v>
      </c>
      <c r="N25" s="440"/>
      <c r="O25" s="441" t="e">
        <f>O24/O23</f>
        <v>#DIV/0!</v>
      </c>
      <c r="Q25" s="139"/>
      <c r="R25" s="177"/>
      <c r="S25" s="177"/>
      <c r="T25" s="177"/>
      <c r="U25" s="5"/>
      <c r="V25" s="5"/>
      <c r="W25" s="5"/>
      <c r="X25" s="5"/>
      <c r="Y25" s="313"/>
      <c r="Z25" s="5"/>
      <c r="AA25" s="5"/>
      <c r="AB25" s="5"/>
    </row>
    <row r="26" spans="1:28" ht="15.75" customHeight="1" x14ac:dyDescent="0.25">
      <c r="A26" s="321"/>
      <c r="B26" s="549"/>
      <c r="C26" s="253"/>
      <c r="D26" s="24">
        <f>C17</f>
        <v>1643.67</v>
      </c>
      <c r="E26" s="290">
        <f>D26/$D$576</f>
        <v>4.2885321352254674E-2</v>
      </c>
      <c r="F26" s="47" t="s">
        <v>69</v>
      </c>
      <c r="G26" s="93"/>
      <c r="H26" s="93"/>
      <c r="I26" s="363">
        <v>131247.81</v>
      </c>
      <c r="J26" s="442"/>
      <c r="K26" s="443">
        <f>I26*(1+J26)</f>
        <v>131247.81</v>
      </c>
      <c r="L26" s="397"/>
      <c r="M26" s="363">
        <f>K26*(1+L26)</f>
        <v>131247.81</v>
      </c>
      <c r="N26" s="442"/>
      <c r="O26" s="443">
        <f>M26*(1+N26)</f>
        <v>131247.81</v>
      </c>
      <c r="Q26" s="140"/>
      <c r="R26" s="175">
        <f>IF(I26=$I$591*$E26,0,I26)</f>
        <v>131247.81</v>
      </c>
      <c r="S26" s="175">
        <f>IF(H26=$H$591*$E26,0,H26)</f>
        <v>0</v>
      </c>
      <c r="T26" s="175">
        <f>IF(G26=$G$591*$E26,0,G26)</f>
        <v>0</v>
      </c>
      <c r="U26" s="5"/>
      <c r="V26" s="5"/>
      <c r="W26" s="5"/>
      <c r="X26" s="5"/>
      <c r="Y26" s="313"/>
      <c r="Z26" s="5"/>
      <c r="AA26" s="5"/>
      <c r="AB26" s="5"/>
    </row>
    <row r="27" spans="1:28" ht="15.75" customHeight="1" x14ac:dyDescent="0.25">
      <c r="A27" s="321"/>
      <c r="B27" s="549"/>
      <c r="C27" s="253"/>
      <c r="D27" s="24"/>
      <c r="E27" s="290"/>
      <c r="F27" s="48" t="s">
        <v>10</v>
      </c>
      <c r="G27" s="94"/>
      <c r="H27" s="94"/>
      <c r="I27" s="364">
        <v>5775.75</v>
      </c>
      <c r="J27" s="444"/>
      <c r="K27" s="445">
        <f>K26*K28</f>
        <v>5775.75</v>
      </c>
      <c r="L27" s="398"/>
      <c r="M27" s="364">
        <f>M26*M28</f>
        <v>5775.75</v>
      </c>
      <c r="N27" s="444"/>
      <c r="O27" s="445">
        <f>O26*O28</f>
        <v>5775.75</v>
      </c>
      <c r="Q27" s="141"/>
      <c r="R27" s="176">
        <f>IF(I27=$I$592*$E26,0,I27)</f>
        <v>5775.75</v>
      </c>
      <c r="S27" s="176">
        <f>IF(H27=$H$592*$E26,0,H27)</f>
        <v>0</v>
      </c>
      <c r="T27" s="176">
        <f>IF(G27=$G$592*$E26,0,G27)</f>
        <v>0</v>
      </c>
      <c r="U27" s="5"/>
      <c r="V27" s="5"/>
      <c r="W27" s="5"/>
      <c r="X27" s="5"/>
      <c r="Y27" s="313"/>
      <c r="Z27" s="5"/>
      <c r="AA27" s="5"/>
      <c r="AB27" s="5"/>
    </row>
    <row r="28" spans="1:28" ht="15.75" customHeight="1" x14ac:dyDescent="0.25">
      <c r="A28" s="321"/>
      <c r="B28" s="549"/>
      <c r="C28" s="253"/>
      <c r="D28" s="24"/>
      <c r="E28" s="290"/>
      <c r="F28" s="49" t="s">
        <v>11</v>
      </c>
      <c r="G28" s="95" t="e">
        <f>G27/G26</f>
        <v>#DIV/0!</v>
      </c>
      <c r="H28" s="95" t="e">
        <f>H27/H26</f>
        <v>#DIV/0!</v>
      </c>
      <c r="I28" s="365">
        <f>I27/I26</f>
        <v>4.4006448564741764E-2</v>
      </c>
      <c r="J28" s="446"/>
      <c r="K28" s="447">
        <f>I28*(1+J28)</f>
        <v>4.4006448564741764E-2</v>
      </c>
      <c r="L28" s="399"/>
      <c r="M28" s="365">
        <f>K28*(1+L28)</f>
        <v>4.4006448564741764E-2</v>
      </c>
      <c r="N28" s="446"/>
      <c r="O28" s="447">
        <f>M28*(1+N28)</f>
        <v>4.4006448564741764E-2</v>
      </c>
      <c r="Q28" s="141"/>
      <c r="R28" s="315"/>
      <c r="S28" s="315"/>
      <c r="T28" s="315"/>
      <c r="U28" s="5"/>
      <c r="V28" s="5"/>
      <c r="W28" s="5"/>
      <c r="X28" s="5"/>
      <c r="Y28" s="313"/>
      <c r="Z28" s="5"/>
      <c r="AA28" s="5"/>
      <c r="AB28" s="5"/>
    </row>
    <row r="29" spans="1:28" ht="15.75" customHeight="1" x14ac:dyDescent="0.25">
      <c r="A29" s="322"/>
      <c r="B29" s="551"/>
      <c r="C29" s="255"/>
      <c r="D29" s="312">
        <f>C17</f>
        <v>1643.67</v>
      </c>
      <c r="E29" s="311">
        <f>C17/SUM($C$4:$C$565)</f>
        <v>1.1861995129456874E-2</v>
      </c>
      <c r="F29" s="50" t="s">
        <v>15</v>
      </c>
      <c r="G29" s="96">
        <f>G18+G21+G24+G27</f>
        <v>0</v>
      </c>
      <c r="H29" s="96">
        <f>H18+H21+H24+H27</f>
        <v>0</v>
      </c>
      <c r="I29" s="366">
        <f>I18+I21+I24+I27</f>
        <v>11730.6</v>
      </c>
      <c r="J29" s="448"/>
      <c r="K29" s="449">
        <f>K18+K21+K24+K27</f>
        <v>11730.6</v>
      </c>
      <c r="L29" s="400"/>
      <c r="M29" s="366">
        <f>M18+M21+M24+M27</f>
        <v>11730.6</v>
      </c>
      <c r="N29" s="448"/>
      <c r="O29" s="449">
        <f>O18+O21+O24+O27</f>
        <v>11730.6</v>
      </c>
      <c r="Q29" s="117"/>
      <c r="R29" s="315"/>
      <c r="S29" s="315"/>
      <c r="T29" s="315"/>
      <c r="U29" s="5"/>
      <c r="V29" s="5"/>
      <c r="W29" s="5"/>
      <c r="X29" s="5"/>
      <c r="Y29" s="313"/>
      <c r="Z29" s="5"/>
      <c r="AA29" s="5"/>
      <c r="AB29" s="5"/>
    </row>
    <row r="30" spans="1:28" ht="15.75" customHeight="1" x14ac:dyDescent="0.25">
      <c r="A30" s="323">
        <v>3</v>
      </c>
      <c r="B30" s="555" t="s">
        <v>16</v>
      </c>
      <c r="C30" s="257">
        <v>6677.39</v>
      </c>
      <c r="D30" s="24">
        <f>C30</f>
        <v>6677.39</v>
      </c>
      <c r="E30" s="290">
        <f>C30/T4</f>
        <v>0.53171595588217724</v>
      </c>
      <c r="F30" s="39" t="s">
        <v>67</v>
      </c>
      <c r="G30" s="85">
        <f>V4*E30</f>
        <v>1247.4056324995879</v>
      </c>
      <c r="H30" s="85">
        <f>W4*E30</f>
        <v>1369.1685863966063</v>
      </c>
      <c r="I30" s="355">
        <f>X4*E30</f>
        <v>726.32399573505415</v>
      </c>
      <c r="J30" s="426"/>
      <c r="K30" s="427">
        <f>I30*(1+J30)</f>
        <v>726.32399573505415</v>
      </c>
      <c r="L30" s="389"/>
      <c r="M30" s="355">
        <f>K30*(1+L30)</f>
        <v>726.32399573505415</v>
      </c>
      <c r="N30" s="426"/>
      <c r="O30" s="427">
        <f>M30*(1+N30)</f>
        <v>726.32399573505415</v>
      </c>
      <c r="Q30" s="134"/>
      <c r="R30" s="169">
        <f>IF(I30=$I$582*$E30,0,I30)</f>
        <v>726.32399573505415</v>
      </c>
      <c r="S30" s="169">
        <f>IF(H30=$H$582*$E30,0,H30)</f>
        <v>1369.1685863966063</v>
      </c>
      <c r="T30" s="169">
        <f>IF(G30=$G$582*$E30,0,G30)</f>
        <v>1247.4056324995879</v>
      </c>
      <c r="U30" s="5"/>
      <c r="V30" s="5"/>
      <c r="W30" s="5"/>
      <c r="X30" s="5"/>
      <c r="Y30" s="190"/>
      <c r="Z30" s="5"/>
      <c r="AA30" s="5"/>
      <c r="AB30" s="5"/>
    </row>
    <row r="31" spans="1:28" ht="15.75" customHeight="1" x14ac:dyDescent="0.25">
      <c r="A31" s="310"/>
      <c r="B31" s="549"/>
      <c r="C31" s="253"/>
      <c r="D31" s="24"/>
      <c r="E31" s="290"/>
      <c r="F31" s="40" t="s">
        <v>10</v>
      </c>
      <c r="G31" s="86">
        <f>V5*E30</f>
        <v>5662.31233726357</v>
      </c>
      <c r="H31" s="86">
        <f>W5*E30</f>
        <v>6545.093753016954</v>
      </c>
      <c r="I31" s="356">
        <f>X5*E30</f>
        <v>5539.5125372525818</v>
      </c>
      <c r="J31" s="428"/>
      <c r="K31" s="429">
        <f>K30*K32</f>
        <v>5539.5125372525818</v>
      </c>
      <c r="L31" s="390"/>
      <c r="M31" s="356">
        <f>M30*M32</f>
        <v>5539.5125372525818</v>
      </c>
      <c r="N31" s="428"/>
      <c r="O31" s="429">
        <f>O30*O32</f>
        <v>5539.5125372525818</v>
      </c>
      <c r="Q31" s="135"/>
      <c r="R31" s="170">
        <f>IF(I31=$I$583*$E30,0,I31)</f>
        <v>5539.5125372525818</v>
      </c>
      <c r="S31" s="170">
        <f>IF(H31=$H$583*$E30,0,H31)</f>
        <v>6545.093753016954</v>
      </c>
      <c r="T31" s="170">
        <f>IF(G31=$G$583*$E30,0,G31)</f>
        <v>5662.31233726357</v>
      </c>
      <c r="U31" s="5"/>
      <c r="V31" s="5"/>
      <c r="W31" s="5"/>
      <c r="X31" s="5"/>
      <c r="Y31" s="190"/>
      <c r="Z31" s="5"/>
      <c r="AA31" s="5"/>
      <c r="AB31" s="5"/>
    </row>
    <row r="32" spans="1:28" ht="15.75" customHeight="1" x14ac:dyDescent="0.25">
      <c r="A32" s="310"/>
      <c r="B32" s="549"/>
      <c r="C32" s="253"/>
      <c r="D32" s="24"/>
      <c r="E32" s="290"/>
      <c r="F32" s="41" t="s">
        <v>11</v>
      </c>
      <c r="G32" s="87">
        <f>G31/G30</f>
        <v>4.5392710997442451</v>
      </c>
      <c r="H32" s="87">
        <f>H31/H30</f>
        <v>4.7803417475728152</v>
      </c>
      <c r="I32" s="357">
        <f>I31/I30</f>
        <v>7.626778916544656</v>
      </c>
      <c r="J32" s="430"/>
      <c r="K32" s="431">
        <f>I32*(1+J32)</f>
        <v>7.626778916544656</v>
      </c>
      <c r="L32" s="391"/>
      <c r="M32" s="357">
        <f>K32*(1+L32)</f>
        <v>7.626778916544656</v>
      </c>
      <c r="N32" s="430"/>
      <c r="O32" s="431">
        <f>M32*(1+N32)</f>
        <v>7.626778916544656</v>
      </c>
      <c r="Q32" s="135"/>
      <c r="R32" s="171"/>
      <c r="S32" s="171"/>
      <c r="T32" s="171"/>
      <c r="U32" s="5"/>
      <c r="V32" s="5"/>
      <c r="W32" s="5"/>
      <c r="X32" s="5"/>
      <c r="Y32" s="190"/>
      <c r="Z32" s="5"/>
      <c r="AA32" s="5"/>
      <c r="AB32" s="5"/>
    </row>
    <row r="33" spans="1:28" ht="15.75" customHeight="1" x14ac:dyDescent="0.25">
      <c r="A33" s="310"/>
      <c r="B33" s="549"/>
      <c r="C33" s="253"/>
      <c r="D33" s="24">
        <f>C30</f>
        <v>6677.39</v>
      </c>
      <c r="E33" s="290">
        <f>C30/T4</f>
        <v>0.53171595588217724</v>
      </c>
      <c r="F33" s="42" t="s">
        <v>12</v>
      </c>
      <c r="G33" s="88">
        <f>V7*E33</f>
        <v>448420.73721579299</v>
      </c>
      <c r="H33" s="88">
        <f>W7*E33</f>
        <v>401610.59132374963</v>
      </c>
      <c r="I33" s="358">
        <f>X7*E33</f>
        <v>376517.74559056672</v>
      </c>
      <c r="J33" s="432"/>
      <c r="K33" s="433">
        <f>I33*(1+J33)</f>
        <v>376517.74559056672</v>
      </c>
      <c r="L33" s="392"/>
      <c r="M33" s="358">
        <f>K33*(1+L33)</f>
        <v>376517.74559056672</v>
      </c>
      <c r="N33" s="432"/>
      <c r="O33" s="433">
        <f>M33*(1+N33)</f>
        <v>376517.74559056672</v>
      </c>
      <c r="Q33" s="136"/>
      <c r="R33" s="172">
        <f>IF(I33=$I$585*$E33,0,I33)</f>
        <v>376517.74559056672</v>
      </c>
      <c r="S33" s="172">
        <f>IF(H33=$H$585*$E33,0,H33)</f>
        <v>401610.59132374963</v>
      </c>
      <c r="T33" s="172">
        <f>IF(G33=$G$585*$E33,0,G33)</f>
        <v>448420.73721579299</v>
      </c>
      <c r="U33" s="5"/>
      <c r="V33" s="5"/>
      <c r="W33" s="5"/>
      <c r="X33" s="5"/>
      <c r="Y33" s="190"/>
      <c r="Z33" s="5"/>
      <c r="AA33" s="5"/>
      <c r="AB33" s="5"/>
    </row>
    <row r="34" spans="1:28" ht="15.75" customHeight="1" x14ac:dyDescent="0.25">
      <c r="A34" s="310"/>
      <c r="B34" s="549"/>
      <c r="C34" s="253"/>
      <c r="D34" s="24"/>
      <c r="E34" s="290"/>
      <c r="F34" s="43" t="s">
        <v>10</v>
      </c>
      <c r="G34" s="89">
        <f>V8*E33</f>
        <v>69224.196005172707</v>
      </c>
      <c r="H34" s="89">
        <f>W8*E33</f>
        <v>74161.752908771086</v>
      </c>
      <c r="I34" s="359">
        <f>X8*E33</f>
        <v>66613.662079535337</v>
      </c>
      <c r="J34" s="434"/>
      <c r="K34" s="435">
        <f>K33*K35</f>
        <v>66613.662079535337</v>
      </c>
      <c r="L34" s="393"/>
      <c r="M34" s="359">
        <f>M33*M35</f>
        <v>66613.662079535337</v>
      </c>
      <c r="N34" s="434"/>
      <c r="O34" s="435">
        <f>O33*O35</f>
        <v>66613.662079535337</v>
      </c>
      <c r="Q34" s="137"/>
      <c r="R34" s="173">
        <f>IF(I34=$I$586*$E33,0,I34)</f>
        <v>66613.662079535337</v>
      </c>
      <c r="S34" s="173">
        <f>IF(H34=$H$586*$E33,0,H34)</f>
        <v>74161.752908771086</v>
      </c>
      <c r="T34" s="173">
        <f>IF(G34=$G$586*$E33,0,G34)</f>
        <v>69224.196005172707</v>
      </c>
      <c r="U34" s="5"/>
      <c r="V34" s="5"/>
      <c r="W34" s="5"/>
      <c r="X34" s="5"/>
      <c r="Y34" s="190"/>
      <c r="Z34" s="5"/>
      <c r="AA34" s="5"/>
      <c r="AB34" s="5"/>
    </row>
    <row r="35" spans="1:28" ht="15.75" customHeight="1" x14ac:dyDescent="0.25">
      <c r="A35" s="310"/>
      <c r="B35" s="549"/>
      <c r="C35" s="253"/>
      <c r="D35" s="24"/>
      <c r="E35" s="290"/>
      <c r="F35" s="44" t="s">
        <v>11</v>
      </c>
      <c r="G35" s="90">
        <f>G34/G33</f>
        <v>0.15437331563874582</v>
      </c>
      <c r="H35" s="90">
        <f>H34/H33</f>
        <v>0.18466084936735946</v>
      </c>
      <c r="I35" s="360">
        <f>I34/I33</f>
        <v>0.1769203785469714</v>
      </c>
      <c r="J35" s="436"/>
      <c r="K35" s="437">
        <f>I35*(1+J35)</f>
        <v>0.1769203785469714</v>
      </c>
      <c r="L35" s="394"/>
      <c r="M35" s="360">
        <f>K35*(1+L35)</f>
        <v>0.1769203785469714</v>
      </c>
      <c r="N35" s="436"/>
      <c r="O35" s="437">
        <f>M35*(1+N35)</f>
        <v>0.1769203785469714</v>
      </c>
      <c r="Q35" s="137"/>
      <c r="R35" s="174"/>
      <c r="S35" s="174"/>
      <c r="T35" s="174"/>
      <c r="U35" s="5"/>
      <c r="V35" s="5"/>
      <c r="W35" s="5"/>
      <c r="X35" s="5"/>
      <c r="Y35" s="190"/>
      <c r="Z35" s="5"/>
      <c r="AA35" s="5"/>
      <c r="AB35" s="5"/>
    </row>
    <row r="36" spans="1:28" ht="15.75" customHeight="1" x14ac:dyDescent="0.25">
      <c r="A36" s="310"/>
      <c r="B36" s="549"/>
      <c r="C36" s="253"/>
      <c r="D36" s="24">
        <f>C30</f>
        <v>6677.39</v>
      </c>
      <c r="E36" s="290">
        <f>C30/T4</f>
        <v>0.53171595588217724</v>
      </c>
      <c r="F36" s="45" t="s">
        <v>68</v>
      </c>
      <c r="G36" s="91">
        <f>V10*E36</f>
        <v>591193.70270715759</v>
      </c>
      <c r="H36" s="91">
        <f>W10*E36</f>
        <v>605342.66429318232</v>
      </c>
      <c r="I36" s="361">
        <f>X10*E36</f>
        <v>562427.86949393176</v>
      </c>
      <c r="J36" s="438"/>
      <c r="K36" s="439">
        <f>I36*(1+J36)</f>
        <v>562427.86949393176</v>
      </c>
      <c r="L36" s="395"/>
      <c r="M36" s="361">
        <f>K36*(1+L36)</f>
        <v>562427.86949393176</v>
      </c>
      <c r="N36" s="438"/>
      <c r="O36" s="439">
        <f>M36*(1+N36)</f>
        <v>562427.86949393176</v>
      </c>
      <c r="Q36" s="138"/>
      <c r="R36" s="175">
        <f>IF(I36=$I$588*$E36,0,I36)</f>
        <v>562427.86949393176</v>
      </c>
      <c r="S36" s="175">
        <f>IF(H36=$H$588*$E36,0,H36)</f>
        <v>605342.66429318232</v>
      </c>
      <c r="T36" s="175">
        <f>IF(G36=$G$588*$E36,0,G36)</f>
        <v>591193.70270715759</v>
      </c>
      <c r="U36" s="5"/>
      <c r="V36" s="5"/>
      <c r="W36" s="5"/>
      <c r="X36" s="5"/>
      <c r="Y36" s="190"/>
      <c r="Z36" s="5"/>
      <c r="AA36" s="5"/>
      <c r="AB36" s="5"/>
    </row>
    <row r="37" spans="1:28" ht="15.75" customHeight="1" x14ac:dyDescent="0.25">
      <c r="A37" s="310"/>
      <c r="B37" s="549"/>
      <c r="C37" s="253"/>
      <c r="D37" s="24"/>
      <c r="E37" s="290"/>
      <c r="F37" s="46" t="s">
        <v>10</v>
      </c>
      <c r="G37" s="92">
        <f>V11*E36</f>
        <v>49902.334716316604</v>
      </c>
      <c r="H37" s="92">
        <f>W11*E36</f>
        <v>51348.469187327151</v>
      </c>
      <c r="I37" s="362">
        <f>X11*E36</f>
        <v>52391.004662025334</v>
      </c>
      <c r="J37" s="440"/>
      <c r="K37" s="441">
        <f>K36*K38</f>
        <v>52391.004662025334</v>
      </c>
      <c r="L37" s="396"/>
      <c r="M37" s="362">
        <f>M36*M38</f>
        <v>52391.004662025334</v>
      </c>
      <c r="N37" s="440"/>
      <c r="O37" s="441">
        <f>O36*O38</f>
        <v>52391.004662025334</v>
      </c>
      <c r="Q37" s="139"/>
      <c r="R37" s="176">
        <f>IF(I37=$I$589*$E36,0,I37)</f>
        <v>52391.004662025334</v>
      </c>
      <c r="S37" s="176">
        <f>IF(H37=$H$589*$E36,0,H37)</f>
        <v>51348.469187327151</v>
      </c>
      <c r="T37" s="176">
        <f>IF(G37=$G$589*$E36,0,G37)</f>
        <v>49902.334716316604</v>
      </c>
      <c r="U37" s="5"/>
      <c r="V37" s="5"/>
      <c r="W37" s="5"/>
      <c r="X37" s="5"/>
      <c r="Y37" s="190"/>
      <c r="Z37" s="5"/>
      <c r="AA37" s="5"/>
      <c r="AB37" s="5"/>
    </row>
    <row r="38" spans="1:28" ht="15.75" customHeight="1" x14ac:dyDescent="0.25">
      <c r="A38" s="310"/>
      <c r="B38" s="549"/>
      <c r="C38" s="253"/>
      <c r="D38" s="24"/>
      <c r="E38" s="290"/>
      <c r="F38" s="46" t="s">
        <v>11</v>
      </c>
      <c r="G38" s="92">
        <f>G37/G36</f>
        <v>8.4409449031352876E-2</v>
      </c>
      <c r="H38" s="92">
        <f>H37/H36</f>
        <v>8.4825458729698627E-2</v>
      </c>
      <c r="I38" s="362">
        <f>I37/I36</f>
        <v>9.3151508848888218E-2</v>
      </c>
      <c r="J38" s="440"/>
      <c r="K38" s="441">
        <f>I38*(1+J38)</f>
        <v>9.3151508848888218E-2</v>
      </c>
      <c r="L38" s="396"/>
      <c r="M38" s="362">
        <f>K38*(1+L38)</f>
        <v>9.3151508848888218E-2</v>
      </c>
      <c r="N38" s="440"/>
      <c r="O38" s="441">
        <f>M38*(1+N38)</f>
        <v>9.3151508848888218E-2</v>
      </c>
      <c r="Q38" s="139"/>
      <c r="R38" s="177"/>
      <c r="S38" s="177"/>
      <c r="T38" s="177"/>
      <c r="U38" s="5"/>
      <c r="V38" s="5"/>
      <c r="W38" s="5"/>
      <c r="X38" s="5"/>
      <c r="Y38" s="190"/>
      <c r="Z38" s="5"/>
      <c r="AA38" s="5"/>
      <c r="AB38" s="5"/>
    </row>
    <row r="39" spans="1:28" ht="15.75" hidden="1" customHeight="1" x14ac:dyDescent="0.25">
      <c r="A39" s="310"/>
      <c r="B39" s="549"/>
      <c r="C39" s="253"/>
      <c r="D39" s="24"/>
      <c r="E39" s="290">
        <f>D39/$D$576</f>
        <v>0</v>
      </c>
      <c r="F39" s="47" t="s">
        <v>69</v>
      </c>
      <c r="G39" s="93">
        <f>G$591*$E39</f>
        <v>0</v>
      </c>
      <c r="H39" s="93">
        <f>H$591*$E39</f>
        <v>0</v>
      </c>
      <c r="I39" s="363">
        <f>I$591*$E39</f>
        <v>0</v>
      </c>
      <c r="J39" s="442"/>
      <c r="K39" s="443">
        <f>K$591*$E39</f>
        <v>0</v>
      </c>
      <c r="L39" s="397"/>
      <c r="M39" s="363">
        <f>M$591*$E39</f>
        <v>0</v>
      </c>
      <c r="N39" s="442"/>
      <c r="O39" s="443">
        <f>O$591*$E39</f>
        <v>0</v>
      </c>
      <c r="Q39" s="140"/>
      <c r="R39" s="175">
        <f>IF(I39=$I$591*$E39,0,I39)</f>
        <v>0</v>
      </c>
      <c r="S39" s="175">
        <f>IF(H39=$H$591*$E39,0,H39)</f>
        <v>0</v>
      </c>
      <c r="T39" s="175">
        <f>IF(G39=$G$591*$E39,0,G39)</f>
        <v>0</v>
      </c>
      <c r="U39" s="5"/>
      <c r="V39" s="5"/>
      <c r="W39" s="5"/>
      <c r="X39" s="5"/>
      <c r="Y39" s="190"/>
      <c r="Z39" s="5"/>
      <c r="AA39" s="5"/>
      <c r="AB39" s="5"/>
    </row>
    <row r="40" spans="1:28" ht="15.75" hidden="1" customHeight="1" x14ac:dyDescent="0.25">
      <c r="A40" s="310"/>
      <c r="B40" s="549"/>
      <c r="C40" s="253"/>
      <c r="D40" s="24"/>
      <c r="E40" s="290"/>
      <c r="F40" s="48" t="s">
        <v>10</v>
      </c>
      <c r="G40" s="94">
        <f>G$592*$E39</f>
        <v>0</v>
      </c>
      <c r="H40" s="94">
        <f>H$592*$E39</f>
        <v>0</v>
      </c>
      <c r="I40" s="364">
        <f>I$592*$E39</f>
        <v>0</v>
      </c>
      <c r="J40" s="444"/>
      <c r="K40" s="445">
        <f>K$592*$E39</f>
        <v>0</v>
      </c>
      <c r="L40" s="398"/>
      <c r="M40" s="364">
        <f>M$592*$E39</f>
        <v>0</v>
      </c>
      <c r="N40" s="444"/>
      <c r="O40" s="445">
        <f>O$592*$E39</f>
        <v>0</v>
      </c>
      <c r="Q40" s="141"/>
      <c r="R40" s="176">
        <f>IF(I40=$I$592*$E39,0,I40)</f>
        <v>0</v>
      </c>
      <c r="S40" s="176">
        <f>IF(H40=$H$592*$E39,0,H40)</f>
        <v>0</v>
      </c>
      <c r="T40" s="176">
        <f>IF(G40=$G$592*$E39,0,G40)</f>
        <v>0</v>
      </c>
      <c r="U40" s="5"/>
      <c r="V40" s="5"/>
      <c r="W40" s="5"/>
      <c r="X40" s="5"/>
      <c r="Y40" s="190"/>
      <c r="Z40" s="5"/>
      <c r="AA40" s="5"/>
      <c r="AB40" s="5"/>
    </row>
    <row r="41" spans="1:28" ht="15.75" hidden="1" customHeight="1" x14ac:dyDescent="0.25">
      <c r="A41" s="310"/>
      <c r="B41" s="549"/>
      <c r="C41" s="253"/>
      <c r="D41" s="24"/>
      <c r="E41" s="290"/>
      <c r="F41" s="49" t="s">
        <v>11</v>
      </c>
      <c r="G41" s="95" t="e">
        <f>G40/G39</f>
        <v>#DIV/0!</v>
      </c>
      <c r="H41" s="95" t="e">
        <f>H40/H39</f>
        <v>#DIV/0!</v>
      </c>
      <c r="I41" s="365" t="e">
        <f>I40/I39</f>
        <v>#DIV/0!</v>
      </c>
      <c r="J41" s="446"/>
      <c r="K41" s="447" t="e">
        <f>K40/K39</f>
        <v>#DIV/0!</v>
      </c>
      <c r="L41" s="399"/>
      <c r="M41" s="365" t="e">
        <f>M40/M39</f>
        <v>#DIV/0!</v>
      </c>
      <c r="N41" s="446"/>
      <c r="O41" s="447" t="e">
        <f>O40/O39</f>
        <v>#DIV/0!</v>
      </c>
      <c r="Q41" s="141"/>
      <c r="R41" s="168"/>
      <c r="S41" s="168"/>
      <c r="T41" s="168"/>
      <c r="U41" s="5"/>
      <c r="V41" s="5"/>
      <c r="W41" s="5"/>
      <c r="X41" s="5"/>
      <c r="Y41" s="190"/>
      <c r="Z41" s="5"/>
      <c r="AA41" s="5"/>
      <c r="AB41" s="5"/>
    </row>
    <row r="42" spans="1:28" ht="15.75" customHeight="1" x14ac:dyDescent="0.25">
      <c r="A42" s="324"/>
      <c r="B42" s="551"/>
      <c r="C42" s="255"/>
      <c r="D42" s="248">
        <f>C30</f>
        <v>6677.39</v>
      </c>
      <c r="E42" s="249">
        <f>C30/T4</f>
        <v>0.53171595588217724</v>
      </c>
      <c r="F42" s="52" t="s">
        <v>15</v>
      </c>
      <c r="G42" s="501">
        <f>G31+G34+G37+G40</f>
        <v>124788.84305875289</v>
      </c>
      <c r="H42" s="501">
        <f>H31+H34+H37+H40</f>
        <v>132055.3158491152</v>
      </c>
      <c r="I42" s="502">
        <f>I31+I34+I37+I40</f>
        <v>124544.17927881324</v>
      </c>
      <c r="J42" s="503"/>
      <c r="K42" s="504">
        <f>K31+K34+K37+K40</f>
        <v>124544.17927881324</v>
      </c>
      <c r="L42" s="505"/>
      <c r="M42" s="502">
        <f>M31+M34+M37+M40</f>
        <v>124544.17927881324</v>
      </c>
      <c r="N42" s="503"/>
      <c r="O42" s="504">
        <f>O31+O34+O37+O40</f>
        <v>124544.17927881324</v>
      </c>
      <c r="Q42" s="117"/>
      <c r="R42" s="168"/>
      <c r="S42" s="168"/>
      <c r="T42" s="168"/>
      <c r="U42" s="5"/>
      <c r="V42" s="5"/>
      <c r="W42" s="5"/>
      <c r="X42" s="5"/>
      <c r="Y42" s="190"/>
      <c r="Z42" s="5"/>
      <c r="AA42" s="5"/>
      <c r="AB42" s="5"/>
    </row>
    <row r="43" spans="1:28" ht="15.75" customHeight="1" x14ac:dyDescent="0.25">
      <c r="A43" s="323">
        <v>4</v>
      </c>
      <c r="B43" s="555" t="s">
        <v>82</v>
      </c>
      <c r="C43" s="258">
        <v>272.74</v>
      </c>
      <c r="D43" s="24">
        <f>C43</f>
        <v>272.74</v>
      </c>
      <c r="E43" s="290">
        <f>C43/T4</f>
        <v>2.1718097910606544E-2</v>
      </c>
      <c r="F43" s="39" t="s">
        <v>67</v>
      </c>
      <c r="G43" s="85">
        <f>V4*E43</f>
        <v>50.950657698282953</v>
      </c>
      <c r="H43" s="85">
        <f>W4*E43</f>
        <v>55.924102119811849</v>
      </c>
      <c r="I43" s="355">
        <f>X4*E43</f>
        <v>29.666921745888537</v>
      </c>
      <c r="J43" s="426"/>
      <c r="K43" s="427">
        <f>I43*(1+J43)</f>
        <v>29.666921745888537</v>
      </c>
      <c r="L43" s="389"/>
      <c r="M43" s="355">
        <f>K43*(1+L43)</f>
        <v>29.666921745888537</v>
      </c>
      <c r="N43" s="426"/>
      <c r="O43" s="427">
        <f>M43*(1+N43)</f>
        <v>29.666921745888537</v>
      </c>
      <c r="Q43" s="134"/>
      <c r="R43" s="169">
        <f>IF(I43=$I$582*$E43,0,I43)</f>
        <v>29.666921745888537</v>
      </c>
      <c r="S43" s="169">
        <f>IF(H43=$H$582*$E43,0,H43)</f>
        <v>55.924102119811849</v>
      </c>
      <c r="T43" s="169">
        <f>IF(G43=$G$582*$E43,0,G43)</f>
        <v>50.950657698282953</v>
      </c>
      <c r="U43" s="5"/>
      <c r="V43" s="5"/>
      <c r="W43" s="5"/>
      <c r="X43" s="5"/>
      <c r="Y43" s="190"/>
      <c r="Z43" s="5"/>
      <c r="AA43" s="5"/>
      <c r="AB43" s="5"/>
    </row>
    <row r="44" spans="1:28" ht="15.75" customHeight="1" x14ac:dyDescent="0.25">
      <c r="A44" s="310"/>
      <c r="B44" s="549"/>
      <c r="C44" s="259"/>
      <c r="D44" s="24"/>
      <c r="E44" s="290"/>
      <c r="F44" s="40" t="s">
        <v>10</v>
      </c>
      <c r="G44" s="86">
        <f>V5*E43</f>
        <v>231.27884800277744</v>
      </c>
      <c r="H44" s="86">
        <f>W5*E43</f>
        <v>267.33632005886199</v>
      </c>
      <c r="I44" s="356">
        <f>X5*E43</f>
        <v>226.26305329032289</v>
      </c>
      <c r="J44" s="428"/>
      <c r="K44" s="429">
        <f>K43*K45</f>
        <v>226.26305329032289</v>
      </c>
      <c r="L44" s="390"/>
      <c r="M44" s="356">
        <f>M43*M45</f>
        <v>226.26305329032289</v>
      </c>
      <c r="N44" s="428"/>
      <c r="O44" s="429">
        <f>O43*O45</f>
        <v>226.26305329032289</v>
      </c>
      <c r="Q44" s="135"/>
      <c r="R44" s="170">
        <f>IF(I44=$I$583*$E43,0,I44)</f>
        <v>226.26305329032289</v>
      </c>
      <c r="S44" s="170">
        <f>IF(H44=$H$583*$E43,0,H44)</f>
        <v>267.33632005886199</v>
      </c>
      <c r="T44" s="170">
        <f>IF(G44=$G$583*$E43,0,G44)</f>
        <v>231.27884800277744</v>
      </c>
      <c r="U44" s="5"/>
      <c r="V44" s="5"/>
      <c r="W44" s="5"/>
      <c r="X44" s="5"/>
      <c r="Y44" s="190"/>
      <c r="Z44" s="5"/>
      <c r="AA44" s="5"/>
      <c r="AB44" s="5"/>
    </row>
    <row r="45" spans="1:28" ht="15.75" customHeight="1" x14ac:dyDescent="0.25">
      <c r="A45" s="310"/>
      <c r="B45" s="549"/>
      <c r="C45" s="259"/>
      <c r="D45" s="24"/>
      <c r="E45" s="290"/>
      <c r="F45" s="41" t="s">
        <v>11</v>
      </c>
      <c r="G45" s="87">
        <f>G44/G43</f>
        <v>4.5392710997442451</v>
      </c>
      <c r="H45" s="87">
        <f>H44/H43</f>
        <v>4.780341747572816</v>
      </c>
      <c r="I45" s="357">
        <f>I44/I43</f>
        <v>7.6267789165446569</v>
      </c>
      <c r="J45" s="430"/>
      <c r="K45" s="431">
        <f>I45*(1+J45)</f>
        <v>7.6267789165446569</v>
      </c>
      <c r="L45" s="391"/>
      <c r="M45" s="357">
        <f>K45*(1+L45)</f>
        <v>7.6267789165446569</v>
      </c>
      <c r="N45" s="430"/>
      <c r="O45" s="431">
        <f>M45*(1+N45)</f>
        <v>7.6267789165446569</v>
      </c>
      <c r="Q45" s="135"/>
      <c r="R45" s="171"/>
      <c r="S45" s="171"/>
      <c r="T45" s="171"/>
      <c r="U45" s="5"/>
      <c r="V45" s="5"/>
      <c r="W45" s="5"/>
      <c r="X45" s="5"/>
      <c r="Y45" s="190"/>
      <c r="Z45" s="5"/>
      <c r="AA45" s="5"/>
      <c r="AB45" s="5"/>
    </row>
    <row r="46" spans="1:28" ht="15.75" customHeight="1" x14ac:dyDescent="0.25">
      <c r="A46" s="310"/>
      <c r="B46" s="549"/>
      <c r="C46" s="259"/>
      <c r="D46" s="24">
        <f>C43</f>
        <v>272.74</v>
      </c>
      <c r="E46" s="290">
        <f>C43/T4</f>
        <v>2.1718097910606544E-2</v>
      </c>
      <c r="F46" s="42" t="s">
        <v>12</v>
      </c>
      <c r="G46" s="88">
        <f>V7*E46</f>
        <v>18315.879687757551</v>
      </c>
      <c r="H46" s="88">
        <f>W7*E46</f>
        <v>16403.905220099394</v>
      </c>
      <c r="I46" s="358">
        <f>X7*E46</f>
        <v>15378.980399882466</v>
      </c>
      <c r="J46" s="432"/>
      <c r="K46" s="433">
        <f>I46*(1+J46)</f>
        <v>15378.980399882466</v>
      </c>
      <c r="L46" s="392"/>
      <c r="M46" s="358">
        <f>K46*(1+L46)</f>
        <v>15378.980399882466</v>
      </c>
      <c r="N46" s="432"/>
      <c r="O46" s="433">
        <f>M46*(1+N46)</f>
        <v>15378.980399882466</v>
      </c>
      <c r="Q46" s="136"/>
      <c r="R46" s="172">
        <f>IF(I46=$I$585*$E46,0,I46)</f>
        <v>15378.980399882466</v>
      </c>
      <c r="S46" s="172">
        <f>IF(H46=$H$585*$E46,0,H46)</f>
        <v>16403.905220099394</v>
      </c>
      <c r="T46" s="172">
        <f>IF(G46=$G$585*$E46,0,G46)</f>
        <v>18315.879687757551</v>
      </c>
      <c r="U46" s="5"/>
      <c r="V46" s="5"/>
      <c r="W46" s="5"/>
      <c r="X46" s="5"/>
      <c r="Y46" s="190"/>
      <c r="Z46" s="5"/>
      <c r="AA46" s="5"/>
      <c r="AB46" s="5"/>
    </row>
    <row r="47" spans="1:28" ht="15.75" customHeight="1" x14ac:dyDescent="0.25">
      <c r="A47" s="310"/>
      <c r="B47" s="549"/>
      <c r="C47" s="259"/>
      <c r="D47" s="24"/>
      <c r="E47" s="290"/>
      <c r="F47" s="43" t="s">
        <v>10</v>
      </c>
      <c r="G47" s="89">
        <f>V8*E46</f>
        <v>2827.4830762394895</v>
      </c>
      <c r="H47" s="89">
        <f>W8*E46</f>
        <v>3029.1590708852154</v>
      </c>
      <c r="I47" s="359">
        <f>X8*E46</f>
        <v>2720.8550340136594</v>
      </c>
      <c r="J47" s="434"/>
      <c r="K47" s="435">
        <f>K46*K48</f>
        <v>2720.8550340136594</v>
      </c>
      <c r="L47" s="393"/>
      <c r="M47" s="359">
        <f>M46*M48</f>
        <v>2720.8550340136594</v>
      </c>
      <c r="N47" s="434"/>
      <c r="O47" s="435">
        <f>O46*O48</f>
        <v>2720.8550340136594</v>
      </c>
      <c r="Q47" s="137"/>
      <c r="R47" s="173">
        <f>IF(I47=$I$586*$E46,0,I47)</f>
        <v>2720.8550340136594</v>
      </c>
      <c r="S47" s="173">
        <f>IF(H47=$H$586*$E46,0,H47)</f>
        <v>3029.1590708852154</v>
      </c>
      <c r="T47" s="173">
        <f>IF(G47=$G$586*$E46,0,G47)</f>
        <v>2827.4830762394895</v>
      </c>
      <c r="U47" s="5"/>
      <c r="V47" s="5"/>
      <c r="W47" s="5"/>
      <c r="X47" s="5"/>
      <c r="Y47" s="190"/>
      <c r="Z47" s="5"/>
      <c r="AA47" s="5"/>
      <c r="AB47" s="5"/>
    </row>
    <row r="48" spans="1:28" ht="15.75" customHeight="1" x14ac:dyDescent="0.25">
      <c r="A48" s="310"/>
      <c r="B48" s="549"/>
      <c r="C48" s="259"/>
      <c r="D48" s="24"/>
      <c r="E48" s="290"/>
      <c r="F48" s="44" t="s">
        <v>11</v>
      </c>
      <c r="G48" s="90">
        <f>G47/G46</f>
        <v>0.15437331563874582</v>
      </c>
      <c r="H48" s="90">
        <f>H47/H46</f>
        <v>0.18466084936735944</v>
      </c>
      <c r="I48" s="360">
        <f>I47/I46</f>
        <v>0.1769203785469714</v>
      </c>
      <c r="J48" s="436"/>
      <c r="K48" s="437">
        <f>I48*(1+J48)</f>
        <v>0.1769203785469714</v>
      </c>
      <c r="L48" s="394"/>
      <c r="M48" s="360">
        <f>K48*(1+L48)</f>
        <v>0.1769203785469714</v>
      </c>
      <c r="N48" s="436"/>
      <c r="O48" s="437">
        <f>M48*(1+N48)</f>
        <v>0.1769203785469714</v>
      </c>
      <c r="Q48" s="137"/>
      <c r="R48" s="174"/>
      <c r="S48" s="174"/>
      <c r="T48" s="174"/>
      <c r="U48" s="5"/>
      <c r="V48" s="5"/>
      <c r="W48" s="5"/>
      <c r="X48" s="5"/>
      <c r="Y48" s="190"/>
      <c r="Z48" s="5"/>
      <c r="AA48" s="5"/>
      <c r="AB48" s="5"/>
    </row>
    <row r="49" spans="1:28" ht="15.75" customHeight="1" x14ac:dyDescent="0.25">
      <c r="A49" s="310"/>
      <c r="B49" s="549"/>
      <c r="C49" s="259"/>
      <c r="D49" s="24">
        <f>C43</f>
        <v>272.74</v>
      </c>
      <c r="E49" s="290">
        <f>C43/T4</f>
        <v>2.1718097910606544E-2</v>
      </c>
      <c r="F49" s="45" t="s">
        <v>68</v>
      </c>
      <c r="G49" s="91">
        <f>V10*E49</f>
        <v>24147.48434288699</v>
      </c>
      <c r="H49" s="91">
        <f>W10*E49</f>
        <v>24725.402928288233</v>
      </c>
      <c r="I49" s="361">
        <f>X10*E49</f>
        <v>22972.535245923176</v>
      </c>
      <c r="J49" s="438"/>
      <c r="K49" s="439">
        <f>I49*(1+J49)</f>
        <v>22972.535245923176</v>
      </c>
      <c r="L49" s="395"/>
      <c r="M49" s="361">
        <f>K49*(1+L49)</f>
        <v>22972.535245923176</v>
      </c>
      <c r="N49" s="438"/>
      <c r="O49" s="439">
        <f>M49*(1+N49)</f>
        <v>22972.535245923176</v>
      </c>
      <c r="Q49" s="138"/>
      <c r="R49" s="175">
        <f>IF(I49=$I$588*$E49,0,I49)</f>
        <v>22972.535245923176</v>
      </c>
      <c r="S49" s="175">
        <f>IF(H49=$H$588*$E49,0,H49)</f>
        <v>24725.402928288233</v>
      </c>
      <c r="T49" s="175">
        <f>IF(G49=$G$588*$E49,0,G49)</f>
        <v>24147.48434288699</v>
      </c>
      <c r="U49" s="5"/>
      <c r="V49" s="5"/>
      <c r="W49" s="5"/>
      <c r="X49" s="5"/>
      <c r="Y49" s="190"/>
      <c r="Z49" s="5"/>
      <c r="AA49" s="5"/>
      <c r="AB49" s="5"/>
    </row>
    <row r="50" spans="1:28" ht="15.75" customHeight="1" x14ac:dyDescent="0.25">
      <c r="A50" s="310"/>
      <c r="B50" s="549"/>
      <c r="C50" s="259"/>
      <c r="D50" s="24"/>
      <c r="E50" s="290"/>
      <c r="F50" s="46" t="s">
        <v>10</v>
      </c>
      <c r="G50" s="92">
        <f>V11*E49</f>
        <v>2038.2758488763111</v>
      </c>
      <c r="H50" s="92">
        <f>W11*E49</f>
        <v>2097.3436456686832</v>
      </c>
      <c r="I50" s="362">
        <f>X11*E49</f>
        <v>2139.9263202420093</v>
      </c>
      <c r="J50" s="440"/>
      <c r="K50" s="441">
        <f>K49*K51</f>
        <v>2139.9263202420093</v>
      </c>
      <c r="L50" s="396"/>
      <c r="M50" s="362">
        <f>M49*M51</f>
        <v>2139.9263202420093</v>
      </c>
      <c r="N50" s="440"/>
      <c r="O50" s="441">
        <f>O49*O51</f>
        <v>2139.9263202420093</v>
      </c>
      <c r="Q50" s="139"/>
      <c r="R50" s="176">
        <f>IF(I50=$I$589*$E49,0,I50)</f>
        <v>2139.9263202420093</v>
      </c>
      <c r="S50" s="176">
        <f>IF(H50=$H$589*$E49,0,H50)</f>
        <v>2097.3436456686832</v>
      </c>
      <c r="T50" s="176">
        <f>IF(G50=$G$589*$E49,0,G50)</f>
        <v>2038.2758488763111</v>
      </c>
      <c r="U50" s="5"/>
      <c r="V50" s="5"/>
      <c r="W50" s="5"/>
      <c r="X50" s="5"/>
      <c r="Y50" s="190"/>
      <c r="Z50" s="5"/>
      <c r="AA50" s="5"/>
      <c r="AB50" s="5"/>
    </row>
    <row r="51" spans="1:28" ht="15.75" customHeight="1" x14ac:dyDescent="0.25">
      <c r="A51" s="310"/>
      <c r="B51" s="549"/>
      <c r="C51" s="259"/>
      <c r="D51" s="24"/>
      <c r="E51" s="290"/>
      <c r="F51" s="46" t="s">
        <v>11</v>
      </c>
      <c r="G51" s="92">
        <f>G50/G49</f>
        <v>8.4409449031352876E-2</v>
      </c>
      <c r="H51" s="92">
        <f>H50/H49</f>
        <v>8.4825458729698627E-2</v>
      </c>
      <c r="I51" s="362">
        <f>I50/I49</f>
        <v>9.3151508848888218E-2</v>
      </c>
      <c r="J51" s="440"/>
      <c r="K51" s="441">
        <f>I51*(1+J51)</f>
        <v>9.3151508848888218E-2</v>
      </c>
      <c r="L51" s="396"/>
      <c r="M51" s="362">
        <f>K51*(1+L51)</f>
        <v>9.3151508848888218E-2</v>
      </c>
      <c r="N51" s="440"/>
      <c r="O51" s="441">
        <f>M51*(1+N51)</f>
        <v>9.3151508848888218E-2</v>
      </c>
      <c r="Q51" s="139"/>
      <c r="R51" s="177"/>
      <c r="S51" s="177"/>
      <c r="T51" s="177"/>
      <c r="U51" s="5"/>
      <c r="V51" s="5"/>
      <c r="W51" s="5"/>
      <c r="X51" s="5"/>
      <c r="Y51" s="190"/>
      <c r="Z51" s="5"/>
      <c r="AA51" s="5"/>
      <c r="AB51" s="5"/>
    </row>
    <row r="52" spans="1:28" ht="15.75" hidden="1" customHeight="1" x14ac:dyDescent="0.25">
      <c r="A52" s="310"/>
      <c r="B52" s="549"/>
      <c r="C52" s="259"/>
      <c r="D52" s="24"/>
      <c r="E52" s="290">
        <f>D52/$D$576</f>
        <v>0</v>
      </c>
      <c r="F52" s="47" t="s">
        <v>69</v>
      </c>
      <c r="G52" s="93">
        <f>G$591*$E52</f>
        <v>0</v>
      </c>
      <c r="H52" s="93">
        <f>H$591*$E52</f>
        <v>0</v>
      </c>
      <c r="I52" s="363">
        <f>I$591*$E52</f>
        <v>0</v>
      </c>
      <c r="J52" s="442"/>
      <c r="K52" s="443">
        <f>K$591*$E52</f>
        <v>0</v>
      </c>
      <c r="L52" s="397"/>
      <c r="M52" s="363">
        <f>M$591*$E52</f>
        <v>0</v>
      </c>
      <c r="N52" s="442"/>
      <c r="O52" s="443">
        <f>O$591*$E52</f>
        <v>0</v>
      </c>
      <c r="Q52" s="140"/>
      <c r="R52" s="175">
        <f>IF(I52=$I$591*$E52,0,I52)</f>
        <v>0</v>
      </c>
      <c r="S52" s="175">
        <f>IF(H52=$H$591*$E52,0,H52)</f>
        <v>0</v>
      </c>
      <c r="T52" s="175">
        <f>IF(G52=$G$591*$E52,0,G52)</f>
        <v>0</v>
      </c>
      <c r="U52" s="5"/>
      <c r="V52" s="5"/>
      <c r="W52" s="5"/>
      <c r="X52" s="5"/>
      <c r="Y52" s="190"/>
      <c r="Z52" s="5"/>
      <c r="AA52" s="5"/>
      <c r="AB52" s="5"/>
    </row>
    <row r="53" spans="1:28" ht="15.75" hidden="1" customHeight="1" x14ac:dyDescent="0.25">
      <c r="A53" s="310"/>
      <c r="B53" s="549"/>
      <c r="C53" s="259"/>
      <c r="D53" s="24"/>
      <c r="E53" s="290"/>
      <c r="F53" s="48" t="s">
        <v>10</v>
      </c>
      <c r="G53" s="94">
        <f>G$592*$E52</f>
        <v>0</v>
      </c>
      <c r="H53" s="94">
        <f>H$592*$E52</f>
        <v>0</v>
      </c>
      <c r="I53" s="364">
        <f>I$592*$E52</f>
        <v>0</v>
      </c>
      <c r="J53" s="444"/>
      <c r="K53" s="445">
        <f>K$592*$E52</f>
        <v>0</v>
      </c>
      <c r="L53" s="398"/>
      <c r="M53" s="364">
        <f>M$592*$E52</f>
        <v>0</v>
      </c>
      <c r="N53" s="444"/>
      <c r="O53" s="445">
        <f>O$592*$E52</f>
        <v>0</v>
      </c>
      <c r="Q53" s="141"/>
      <c r="R53" s="176">
        <f>IF(I53=$I$592*$E52,0,I53)</f>
        <v>0</v>
      </c>
      <c r="S53" s="176">
        <f>IF(H53=$H$592*$E52,0,H53)</f>
        <v>0</v>
      </c>
      <c r="T53" s="176">
        <f>IF(G53=$G$592*$E52,0,G53)</f>
        <v>0</v>
      </c>
      <c r="U53" s="5"/>
      <c r="V53" s="5"/>
      <c r="W53" s="5"/>
      <c r="X53" s="5"/>
      <c r="Y53" s="190"/>
      <c r="Z53" s="5"/>
      <c r="AA53" s="5"/>
      <c r="AB53" s="5"/>
    </row>
    <row r="54" spans="1:28" ht="15.75" hidden="1" customHeight="1" x14ac:dyDescent="0.25">
      <c r="A54" s="310"/>
      <c r="B54" s="549"/>
      <c r="C54" s="259"/>
      <c r="D54" s="24"/>
      <c r="E54" s="290"/>
      <c r="F54" s="49" t="s">
        <v>11</v>
      </c>
      <c r="G54" s="95" t="e">
        <f>G53/G52</f>
        <v>#DIV/0!</v>
      </c>
      <c r="H54" s="95" t="e">
        <f>H53/H52</f>
        <v>#DIV/0!</v>
      </c>
      <c r="I54" s="365" t="e">
        <f>I53/I52</f>
        <v>#DIV/0!</v>
      </c>
      <c r="J54" s="446"/>
      <c r="K54" s="447" t="e">
        <f>K53/K52</f>
        <v>#DIV/0!</v>
      </c>
      <c r="L54" s="399"/>
      <c r="M54" s="365" t="e">
        <f>M53/M52</f>
        <v>#DIV/0!</v>
      </c>
      <c r="N54" s="446"/>
      <c r="O54" s="447" t="e">
        <f>O53/O52</f>
        <v>#DIV/0!</v>
      </c>
      <c r="Q54" s="141"/>
      <c r="R54" s="168"/>
      <c r="S54" s="168"/>
      <c r="T54" s="168"/>
      <c r="U54" s="5"/>
      <c r="V54" s="5"/>
      <c r="W54" s="5"/>
      <c r="X54" s="5"/>
      <c r="Y54" s="190"/>
      <c r="Z54" s="5"/>
      <c r="AA54" s="5"/>
      <c r="AB54" s="5"/>
    </row>
    <row r="55" spans="1:28" ht="15.75" customHeight="1" x14ac:dyDescent="0.25">
      <c r="A55" s="325"/>
      <c r="B55" s="550"/>
      <c r="C55" s="261"/>
      <c r="D55" s="248">
        <f>C43</f>
        <v>272.74</v>
      </c>
      <c r="E55" s="249">
        <f>C43/T4</f>
        <v>2.1718097910606544E-2</v>
      </c>
      <c r="F55" s="52" t="s">
        <v>15</v>
      </c>
      <c r="G55" s="501">
        <f>G44+G47+G50+G53</f>
        <v>5097.0377731185781</v>
      </c>
      <c r="H55" s="501">
        <f>H44+H47+H50+H53</f>
        <v>5393.8390366127605</v>
      </c>
      <c r="I55" s="502">
        <f>I44+I47+I50+I53</f>
        <v>5087.0444075459909</v>
      </c>
      <c r="J55" s="503"/>
      <c r="K55" s="504">
        <f>K44+K47+K50+K53</f>
        <v>5087.0444075459909</v>
      </c>
      <c r="L55" s="505"/>
      <c r="M55" s="502">
        <f>M44+M47+M50+M53</f>
        <v>5087.0444075459909</v>
      </c>
      <c r="N55" s="503"/>
      <c r="O55" s="504">
        <f>O44+O47+O50+O53</f>
        <v>5087.0444075459909</v>
      </c>
      <c r="Q55" s="117"/>
      <c r="R55" s="168"/>
      <c r="S55" s="168"/>
      <c r="T55" s="168"/>
      <c r="U55" s="5"/>
      <c r="V55" s="5"/>
      <c r="W55" s="5"/>
      <c r="X55" s="5"/>
      <c r="Y55" s="190"/>
      <c r="Z55" s="5"/>
      <c r="AA55" s="5"/>
      <c r="AB55" s="5"/>
    </row>
    <row r="56" spans="1:28" ht="15.75" customHeight="1" x14ac:dyDescent="0.25">
      <c r="A56" s="309">
        <v>5</v>
      </c>
      <c r="B56" s="548" t="s">
        <v>17</v>
      </c>
      <c r="C56" s="251">
        <v>5727.3059999999996</v>
      </c>
      <c r="D56" s="24">
        <f>C56</f>
        <v>5727.3059999999996</v>
      </c>
      <c r="E56" s="290">
        <f>D56/$D$567</f>
        <v>6.1142182557450554E-2</v>
      </c>
      <c r="F56" s="39" t="s">
        <v>67</v>
      </c>
      <c r="G56" s="85">
        <v>649</v>
      </c>
      <c r="H56" s="85">
        <v>596</v>
      </c>
      <c r="I56" s="355">
        <v>516</v>
      </c>
      <c r="J56" s="426"/>
      <c r="K56" s="427">
        <f>I56*(1+J56)</f>
        <v>516</v>
      </c>
      <c r="L56" s="389"/>
      <c r="M56" s="355">
        <f>K56*(1+L56)</f>
        <v>516</v>
      </c>
      <c r="N56" s="426"/>
      <c r="O56" s="427">
        <f>M56*(1+N56)</f>
        <v>516</v>
      </c>
      <c r="Q56" s="134"/>
      <c r="R56" s="169">
        <f>IF(I56=$I$582*$E56,0,I56)</f>
        <v>516</v>
      </c>
      <c r="S56" s="169">
        <f>IF(H56=$H$582*$E56,0,H56)</f>
        <v>596</v>
      </c>
      <c r="T56" s="169">
        <f>IF(G56=$G$582*$E56,0,G56)</f>
        <v>649</v>
      </c>
      <c r="U56" s="5"/>
      <c r="V56" s="97">
        <v>649</v>
      </c>
      <c r="W56" s="97">
        <v>596</v>
      </c>
      <c r="X56" s="97">
        <v>516</v>
      </c>
      <c r="Y56" s="218"/>
      <c r="Z56" s="209"/>
      <c r="AA56" s="209"/>
      <c r="AB56" s="209"/>
    </row>
    <row r="57" spans="1:28" ht="15.75" customHeight="1" x14ac:dyDescent="0.25">
      <c r="A57" s="310"/>
      <c r="B57" s="549"/>
      <c r="C57" s="253"/>
      <c r="D57" s="24"/>
      <c r="E57" s="290"/>
      <c r="F57" s="40" t="s">
        <v>10</v>
      </c>
      <c r="G57" s="86">
        <v>1809.31</v>
      </c>
      <c r="H57" s="86">
        <v>5175.38</v>
      </c>
      <c r="I57" s="356">
        <v>8159.15</v>
      </c>
      <c r="J57" s="428"/>
      <c r="K57" s="429">
        <f>K56*K58</f>
        <v>8159.15</v>
      </c>
      <c r="L57" s="390"/>
      <c r="M57" s="356">
        <f>M56*M58</f>
        <v>8159.15</v>
      </c>
      <c r="N57" s="428"/>
      <c r="O57" s="429">
        <f>O56*O58</f>
        <v>8159.15</v>
      </c>
      <c r="Q57" s="135"/>
      <c r="R57" s="170">
        <f>IF(I57=$I$583*$E56,0,I57)</f>
        <v>8159.15</v>
      </c>
      <c r="S57" s="170">
        <f>IF(H57=$H$583*$E56,0,H57)</f>
        <v>5175.38</v>
      </c>
      <c r="T57" s="170">
        <f>IF(G57=$G$583*$E56,0,G57)</f>
        <v>1809.31</v>
      </c>
      <c r="U57" s="5"/>
      <c r="V57" s="98">
        <v>1809.31</v>
      </c>
      <c r="W57" s="98">
        <v>5175.38</v>
      </c>
      <c r="X57" s="98">
        <v>8159.15</v>
      </c>
      <c r="Y57" s="219"/>
      <c r="Z57" s="210"/>
      <c r="AA57" s="210"/>
      <c r="AB57" s="210"/>
    </row>
    <row r="58" spans="1:28" ht="15.75" customHeight="1" x14ac:dyDescent="0.25">
      <c r="A58" s="310"/>
      <c r="B58" s="549"/>
      <c r="C58" s="253"/>
      <c r="D58" s="24"/>
      <c r="E58" s="290"/>
      <c r="F58" s="41" t="s">
        <v>11</v>
      </c>
      <c r="G58" s="87">
        <f>G57/G56</f>
        <v>2.7878428351309705</v>
      </c>
      <c r="H58" s="87">
        <f>H57/H56</f>
        <v>8.6835234899328864</v>
      </c>
      <c r="I58" s="357">
        <f>I57/I56</f>
        <v>15.812306201550387</v>
      </c>
      <c r="J58" s="430"/>
      <c r="K58" s="431">
        <f>I58*(1+J58)</f>
        <v>15.812306201550387</v>
      </c>
      <c r="L58" s="391"/>
      <c r="M58" s="357">
        <f>K58*(1+L58)</f>
        <v>15.812306201550387</v>
      </c>
      <c r="N58" s="430"/>
      <c r="O58" s="431">
        <f>M58*(1+N58)</f>
        <v>15.812306201550387</v>
      </c>
      <c r="Q58" s="135"/>
      <c r="R58" s="171"/>
      <c r="S58" s="171"/>
      <c r="T58" s="171"/>
      <c r="U58" s="5"/>
      <c r="V58" s="188"/>
      <c r="W58" s="5"/>
      <c r="X58" s="5"/>
      <c r="Y58" s="190"/>
      <c r="Z58" s="5"/>
      <c r="AA58" s="5"/>
      <c r="AB58" s="5"/>
    </row>
    <row r="59" spans="1:28" ht="15.75" customHeight="1" x14ac:dyDescent="0.25">
      <c r="A59" s="310"/>
      <c r="B59" s="549"/>
      <c r="C59" s="253"/>
      <c r="D59" s="24">
        <f>C56</f>
        <v>5727.3059999999996</v>
      </c>
      <c r="E59" s="290">
        <f>D59/$D$570</f>
        <v>6.1142182557450554E-2</v>
      </c>
      <c r="F59" s="42" t="s">
        <v>12</v>
      </c>
      <c r="G59" s="88">
        <v>154518.12</v>
      </c>
      <c r="H59" s="88">
        <v>103146.77</v>
      </c>
      <c r="I59" s="358">
        <v>135190.87</v>
      </c>
      <c r="J59" s="432"/>
      <c r="K59" s="433">
        <f>I59*(1+J59)</f>
        <v>135190.87</v>
      </c>
      <c r="L59" s="392"/>
      <c r="M59" s="358">
        <f>K59*(1+L59)</f>
        <v>135190.87</v>
      </c>
      <c r="N59" s="432"/>
      <c r="O59" s="433">
        <f>M59*(1+N59)</f>
        <v>135190.87</v>
      </c>
      <c r="Q59" s="136"/>
      <c r="R59" s="172">
        <f>IF(I59=$I$585*$E59,0,I59)</f>
        <v>135190.87</v>
      </c>
      <c r="S59" s="172">
        <f>IF(H59=$H$585*$E59,0,H59)</f>
        <v>103146.77</v>
      </c>
      <c r="T59" s="172">
        <f>IF(G59=$G$585*$E59,0,G59)</f>
        <v>154518.12</v>
      </c>
      <c r="U59" s="5"/>
      <c r="V59" s="104">
        <v>925194</v>
      </c>
      <c r="W59" s="104">
        <v>617602.5</v>
      </c>
      <c r="X59" s="104">
        <v>809470</v>
      </c>
      <c r="Y59" s="220"/>
      <c r="Z59" s="211"/>
      <c r="AA59" s="211"/>
      <c r="AB59" s="211"/>
    </row>
    <row r="60" spans="1:28" ht="15.75" customHeight="1" x14ac:dyDescent="0.25">
      <c r="A60" s="310"/>
      <c r="B60" s="549"/>
      <c r="C60" s="253"/>
      <c r="D60" s="24"/>
      <c r="E60" s="290"/>
      <c r="F60" s="43" t="s">
        <v>10</v>
      </c>
      <c r="G60" s="89">
        <v>27870.07</v>
      </c>
      <c r="H60" s="89">
        <v>21672.71</v>
      </c>
      <c r="I60" s="359">
        <v>22494.67</v>
      </c>
      <c r="J60" s="434"/>
      <c r="K60" s="435">
        <f>K59*K61</f>
        <v>22494.67</v>
      </c>
      <c r="L60" s="393"/>
      <c r="M60" s="359">
        <f>M59*M61</f>
        <v>22494.67</v>
      </c>
      <c r="N60" s="434"/>
      <c r="O60" s="435">
        <f>O59*O61</f>
        <v>22494.67</v>
      </c>
      <c r="Q60" s="137"/>
      <c r="R60" s="173">
        <f>IF(I60=$I$586*$E59,0,I60)</f>
        <v>22494.67</v>
      </c>
      <c r="S60" s="173">
        <f>IF(H60=$H$586*$E59,0,H60)</f>
        <v>21672.71</v>
      </c>
      <c r="T60" s="173">
        <f>IF(G60=$G$586*$E59,0,G60)</f>
        <v>27870.07</v>
      </c>
      <c r="U60" s="5"/>
      <c r="V60" s="105">
        <v>166875.04999999999</v>
      </c>
      <c r="W60" s="105">
        <v>129767.67999999999</v>
      </c>
      <c r="X60" s="105">
        <v>134389.29999999999</v>
      </c>
      <c r="Y60" s="221"/>
      <c r="Z60" s="212"/>
      <c r="AA60" s="212"/>
      <c r="AB60" s="212"/>
    </row>
    <row r="61" spans="1:28" ht="15.75" customHeight="1" x14ac:dyDescent="0.25">
      <c r="A61" s="310"/>
      <c r="B61" s="549"/>
      <c r="C61" s="253"/>
      <c r="D61" s="24"/>
      <c r="E61" s="290"/>
      <c r="F61" s="44" t="s">
        <v>11</v>
      </c>
      <c r="G61" s="90">
        <f>G60/G59</f>
        <v>0.18036764879096381</v>
      </c>
      <c r="H61" s="90">
        <f>H60/H59</f>
        <v>0.21011525615392512</v>
      </c>
      <c r="I61" s="360">
        <f>I60/I59</f>
        <v>0.16639193164449639</v>
      </c>
      <c r="J61" s="436"/>
      <c r="K61" s="437">
        <f>I61*(1+J61)</f>
        <v>0.16639193164449639</v>
      </c>
      <c r="L61" s="394"/>
      <c r="M61" s="360">
        <f>K61*(1+L61)</f>
        <v>0.16639193164449639</v>
      </c>
      <c r="N61" s="436"/>
      <c r="O61" s="437">
        <f>M61*(1+N61)</f>
        <v>0.16639193164449639</v>
      </c>
      <c r="Q61" s="137"/>
      <c r="R61" s="174"/>
      <c r="S61" s="174"/>
      <c r="T61" s="174"/>
      <c r="U61" s="5"/>
      <c r="V61" s="189"/>
      <c r="W61" s="5"/>
      <c r="X61" s="5"/>
      <c r="Y61" s="190"/>
      <c r="Z61" s="5"/>
      <c r="AA61" s="5"/>
      <c r="AB61" s="5"/>
    </row>
    <row r="62" spans="1:28" ht="15.75" customHeight="1" x14ac:dyDescent="0.25">
      <c r="A62" s="310"/>
      <c r="B62" s="549"/>
      <c r="C62" s="253"/>
      <c r="D62" s="24">
        <f>C56</f>
        <v>5727.3059999999996</v>
      </c>
      <c r="E62" s="290">
        <f>D62/$D$573</f>
        <v>6.1647952573891079E-2</v>
      </c>
      <c r="F62" s="45" t="s">
        <v>68</v>
      </c>
      <c r="G62" s="91">
        <v>438415.64</v>
      </c>
      <c r="H62" s="91">
        <v>249641.76</v>
      </c>
      <c r="I62" s="361">
        <v>602506.19999999995</v>
      </c>
      <c r="J62" s="438"/>
      <c r="K62" s="439">
        <f>I62*(1+J62)</f>
        <v>602506.19999999995</v>
      </c>
      <c r="L62" s="395"/>
      <c r="M62" s="361">
        <f>K62*(1+L62)</f>
        <v>602506.19999999995</v>
      </c>
      <c r="N62" s="438"/>
      <c r="O62" s="439">
        <f>M62*(1+N62)</f>
        <v>602506.19999999995</v>
      </c>
      <c r="Q62" s="138"/>
      <c r="R62" s="175">
        <f>IF(I62=$I$588*$E62,0,I62)</f>
        <v>602506.19999999995</v>
      </c>
      <c r="S62" s="175">
        <f>IF(H62=$H$588*$E62,0,H62)</f>
        <v>249641.76</v>
      </c>
      <c r="T62" s="175">
        <f>IF(G62=$G$588*$E62,0,G62)</f>
        <v>438415.64</v>
      </c>
      <c r="U62" s="5"/>
      <c r="V62" s="101">
        <v>1807600</v>
      </c>
      <c r="W62" s="101">
        <v>1029280.25</v>
      </c>
      <c r="X62" s="101">
        <v>2484150</v>
      </c>
      <c r="Y62" s="222"/>
      <c r="Z62" s="213"/>
      <c r="AA62" s="213"/>
      <c r="AB62" s="213"/>
    </row>
    <row r="63" spans="1:28" ht="15.75" customHeight="1" x14ac:dyDescent="0.25">
      <c r="A63" s="310"/>
      <c r="B63" s="549"/>
      <c r="C63" s="253"/>
      <c r="D63" s="24"/>
      <c r="E63" s="290"/>
      <c r="F63" s="46" t="s">
        <v>10</v>
      </c>
      <c r="G63" s="92">
        <v>44471.94</v>
      </c>
      <c r="H63" s="92">
        <v>20783.57</v>
      </c>
      <c r="I63" s="362">
        <v>50399.9</v>
      </c>
      <c r="J63" s="440"/>
      <c r="K63" s="441">
        <f>K62*K64</f>
        <v>50399.9</v>
      </c>
      <c r="L63" s="396"/>
      <c r="M63" s="362">
        <f>M62*M64</f>
        <v>50399.9</v>
      </c>
      <c r="N63" s="440"/>
      <c r="O63" s="441">
        <f>O62*O64</f>
        <v>50399.9</v>
      </c>
      <c r="Q63" s="139"/>
      <c r="R63" s="176">
        <f>IF(I63=$I$589*$E62,0,I63)</f>
        <v>50399.9</v>
      </c>
      <c r="S63" s="176">
        <f>IF(H63=$H$589*$E62,0,H63)</f>
        <v>20783.57</v>
      </c>
      <c r="T63" s="176">
        <f>IF(G63=$G$589*$E62,0,G63)</f>
        <v>44471.94</v>
      </c>
      <c r="U63" s="5"/>
      <c r="V63" s="102">
        <v>183359.06</v>
      </c>
      <c r="W63" s="102">
        <v>85691.25</v>
      </c>
      <c r="X63" s="102">
        <v>207800.21</v>
      </c>
      <c r="Y63" s="223"/>
      <c r="Z63" s="214"/>
      <c r="AA63" s="214"/>
      <c r="AB63" s="214"/>
    </row>
    <row r="64" spans="1:28" ht="15.75" customHeight="1" x14ac:dyDescent="0.25">
      <c r="A64" s="310"/>
      <c r="B64" s="549"/>
      <c r="C64" s="253"/>
      <c r="D64" s="24"/>
      <c r="E64" s="290"/>
      <c r="F64" s="46" t="s">
        <v>11</v>
      </c>
      <c r="G64" s="92">
        <f>G63/G62</f>
        <v>0.10143785016428702</v>
      </c>
      <c r="H64" s="92">
        <f>H63/H62</f>
        <v>8.3253579048633522E-2</v>
      </c>
      <c r="I64" s="362">
        <f>I63/I62</f>
        <v>8.3650425505994802E-2</v>
      </c>
      <c r="J64" s="440"/>
      <c r="K64" s="441">
        <f>I64*(1+J64)</f>
        <v>8.3650425505994802E-2</v>
      </c>
      <c r="L64" s="396"/>
      <c r="M64" s="362">
        <f>K64*(1+L64)</f>
        <v>8.3650425505994802E-2</v>
      </c>
      <c r="N64" s="440"/>
      <c r="O64" s="441">
        <f>M64*(1+N64)</f>
        <v>8.3650425505994802E-2</v>
      </c>
      <c r="Q64" s="139"/>
      <c r="R64" s="177"/>
      <c r="S64" s="177"/>
      <c r="T64" s="177"/>
      <c r="U64" s="5"/>
      <c r="V64" s="5"/>
      <c r="W64" s="5"/>
      <c r="X64" s="5"/>
      <c r="Y64" s="190"/>
      <c r="Z64" s="5"/>
      <c r="AA64" s="5"/>
      <c r="AB64" s="5"/>
    </row>
    <row r="65" spans="1:28" ht="15.75" hidden="1" customHeight="1" x14ac:dyDescent="0.25">
      <c r="A65" s="310"/>
      <c r="B65" s="549"/>
      <c r="C65" s="253"/>
      <c r="D65" s="24"/>
      <c r="E65" s="290">
        <f>D65/$D$576</f>
        <v>0</v>
      </c>
      <c r="F65" s="47" t="s">
        <v>69</v>
      </c>
      <c r="G65" s="93">
        <f>G$591*$E65</f>
        <v>0</v>
      </c>
      <c r="H65" s="93">
        <f>H$591*$E65</f>
        <v>0</v>
      </c>
      <c r="I65" s="363">
        <f>I$591*$E65</f>
        <v>0</v>
      </c>
      <c r="J65" s="442"/>
      <c r="K65" s="443">
        <f>K$591*$E65</f>
        <v>0</v>
      </c>
      <c r="L65" s="397"/>
      <c r="M65" s="363">
        <f>M$591*$E65</f>
        <v>0</v>
      </c>
      <c r="N65" s="442"/>
      <c r="O65" s="443">
        <f>O$591*$E65</f>
        <v>0</v>
      </c>
      <c r="Q65" s="140"/>
      <c r="R65" s="175">
        <f>IF(I65=$I$591*$E65,0,I65)</f>
        <v>0</v>
      </c>
      <c r="S65" s="175">
        <f>IF(H65=$H$591*$E65,0,H65)</f>
        <v>0</v>
      </c>
      <c r="T65" s="175">
        <f>IF(G65=$G$591*$E65,0,G65)</f>
        <v>0</v>
      </c>
      <c r="U65" s="5"/>
      <c r="V65" s="5"/>
      <c r="W65" s="5"/>
      <c r="X65" s="5"/>
      <c r="Y65" s="190"/>
      <c r="Z65" s="5"/>
      <c r="AA65" s="5"/>
      <c r="AB65" s="5"/>
    </row>
    <row r="66" spans="1:28" ht="15.75" hidden="1" customHeight="1" x14ac:dyDescent="0.25">
      <c r="A66" s="310"/>
      <c r="B66" s="549"/>
      <c r="C66" s="253"/>
      <c r="D66" s="24"/>
      <c r="E66" s="290"/>
      <c r="F66" s="48" t="s">
        <v>10</v>
      </c>
      <c r="G66" s="94">
        <f>G$592*$E65</f>
        <v>0</v>
      </c>
      <c r="H66" s="94">
        <f>H$592*$E65</f>
        <v>0</v>
      </c>
      <c r="I66" s="364">
        <f>I$592*$E65</f>
        <v>0</v>
      </c>
      <c r="J66" s="444"/>
      <c r="K66" s="445">
        <f>K$592*$E65</f>
        <v>0</v>
      </c>
      <c r="L66" s="398"/>
      <c r="M66" s="364">
        <f>M$592*$E65</f>
        <v>0</v>
      </c>
      <c r="N66" s="444"/>
      <c r="O66" s="445">
        <f>O$592*$E65</f>
        <v>0</v>
      </c>
      <c r="Q66" s="141"/>
      <c r="R66" s="176">
        <f>IF(I66=$I$592*$E65,0,I66)</f>
        <v>0</v>
      </c>
      <c r="S66" s="176">
        <f>IF(H66=$H$592*$E65,0,H66)</f>
        <v>0</v>
      </c>
      <c r="T66" s="176">
        <f>IF(G66=$G$592*$E65,0,G66)</f>
        <v>0</v>
      </c>
      <c r="U66" s="5"/>
      <c r="V66" s="5"/>
      <c r="W66" s="5"/>
      <c r="X66" s="5"/>
      <c r="Y66" s="190"/>
      <c r="Z66" s="5"/>
      <c r="AA66" s="5"/>
      <c r="AB66" s="5"/>
    </row>
    <row r="67" spans="1:28" ht="15.75" hidden="1" customHeight="1" x14ac:dyDescent="0.25">
      <c r="A67" s="310"/>
      <c r="B67" s="549"/>
      <c r="C67" s="253"/>
      <c r="D67" s="24"/>
      <c r="E67" s="290"/>
      <c r="F67" s="49" t="s">
        <v>11</v>
      </c>
      <c r="G67" s="95" t="e">
        <f>G66/G65</f>
        <v>#DIV/0!</v>
      </c>
      <c r="H67" s="95" t="e">
        <f>H66/H65</f>
        <v>#DIV/0!</v>
      </c>
      <c r="I67" s="365" t="e">
        <f>I66/I65</f>
        <v>#DIV/0!</v>
      </c>
      <c r="J67" s="446"/>
      <c r="K67" s="447" t="e">
        <f>K66/K65</f>
        <v>#DIV/0!</v>
      </c>
      <c r="L67" s="399"/>
      <c r="M67" s="365" t="e">
        <f>M66/M65</f>
        <v>#DIV/0!</v>
      </c>
      <c r="N67" s="446"/>
      <c r="O67" s="447" t="e">
        <f>O66/O65</f>
        <v>#DIV/0!</v>
      </c>
      <c r="Q67" s="141"/>
      <c r="R67" s="168"/>
      <c r="S67" s="168"/>
      <c r="T67" s="168"/>
      <c r="U67" s="5"/>
      <c r="V67" s="5"/>
      <c r="W67" s="5"/>
      <c r="X67" s="5"/>
      <c r="Y67" s="190"/>
      <c r="Z67" s="5"/>
      <c r="AA67" s="5"/>
      <c r="AB67" s="5"/>
    </row>
    <row r="68" spans="1:28" ht="15.75" customHeight="1" x14ac:dyDescent="0.25">
      <c r="A68" s="324"/>
      <c r="B68" s="551"/>
      <c r="C68" s="255"/>
      <c r="D68" s="248">
        <f>C56</f>
        <v>5727.3059999999996</v>
      </c>
      <c r="E68" s="249">
        <f>C56/SUM($C$4:$C$565)</f>
        <v>4.1332673758667574E-2</v>
      </c>
      <c r="F68" s="52" t="s">
        <v>15</v>
      </c>
      <c r="G68" s="501">
        <f>G57+G60+G63+G66</f>
        <v>74151.320000000007</v>
      </c>
      <c r="H68" s="501">
        <f>H57+H60+H63+H66</f>
        <v>47631.66</v>
      </c>
      <c r="I68" s="502">
        <f>I57+I60+I63+I66</f>
        <v>81053.72</v>
      </c>
      <c r="J68" s="503"/>
      <c r="K68" s="504">
        <f>K57+K60+K63+K66</f>
        <v>81053.72</v>
      </c>
      <c r="L68" s="505"/>
      <c r="M68" s="502">
        <f>M57+M60+M63+M66</f>
        <v>81053.72</v>
      </c>
      <c r="N68" s="503"/>
      <c r="O68" s="504">
        <f>O57+O60+O63+O66</f>
        <v>81053.72</v>
      </c>
      <c r="Q68" s="117"/>
      <c r="R68" s="168"/>
      <c r="S68" s="168"/>
      <c r="T68" s="168"/>
      <c r="U68" s="5"/>
      <c r="V68" s="5"/>
      <c r="W68" s="5"/>
      <c r="X68" s="5"/>
      <c r="Y68" s="190"/>
      <c r="Z68" s="5"/>
      <c r="AA68" s="5"/>
      <c r="AB68" s="5"/>
    </row>
    <row r="69" spans="1:28" ht="15.75" customHeight="1" x14ac:dyDescent="0.25">
      <c r="A69" s="323">
        <v>6</v>
      </c>
      <c r="B69" s="256" t="s">
        <v>92</v>
      </c>
      <c r="C69" s="257">
        <v>5891.36</v>
      </c>
      <c r="D69" s="24">
        <f>C69</f>
        <v>5891.36</v>
      </c>
      <c r="E69" s="290">
        <f>D69/$D$567</f>
        <v>6.2893550411251276E-2</v>
      </c>
      <c r="F69" s="39" t="s">
        <v>67</v>
      </c>
      <c r="G69" s="85">
        <v>1538.07</v>
      </c>
      <c r="H69" s="85">
        <v>796.07</v>
      </c>
      <c r="I69" s="355">
        <v>147.82</v>
      </c>
      <c r="J69" s="426"/>
      <c r="K69" s="427">
        <f>I69*(1+J69)</f>
        <v>147.82</v>
      </c>
      <c r="L69" s="389"/>
      <c r="M69" s="355">
        <f>K69*(1+L69)</f>
        <v>147.82</v>
      </c>
      <c r="N69" s="426"/>
      <c r="O69" s="427">
        <f>M69*(1+N69)</f>
        <v>147.82</v>
      </c>
      <c r="Q69" s="134"/>
      <c r="R69" s="169">
        <f>IF(I69=$I$582*$E69,0,I69)</f>
        <v>147.82</v>
      </c>
      <c r="S69" s="169">
        <f>IF(H69=$H$582*$E69,0,H69)</f>
        <v>796.07</v>
      </c>
      <c r="T69" s="169">
        <f>IF(G69=$G$582*$E69,0,G69)</f>
        <v>1538.07</v>
      </c>
      <c r="U69" s="5"/>
      <c r="V69" s="301"/>
      <c r="W69" s="301">
        <f>H69+H82+H121+H134</f>
        <v>1460.13</v>
      </c>
      <c r="X69" s="301">
        <f>I69+I82+I134+I147</f>
        <v>256.98</v>
      </c>
      <c r="Y69" s="190"/>
      <c r="Z69" s="5"/>
      <c r="AA69" s="5"/>
      <c r="AB69" s="5"/>
    </row>
    <row r="70" spans="1:28" ht="15.75" customHeight="1" x14ac:dyDescent="0.25">
      <c r="A70" s="310"/>
      <c r="B70" s="252"/>
      <c r="C70" s="253"/>
      <c r="D70" s="24"/>
      <c r="E70" s="290"/>
      <c r="F70" s="40" t="s">
        <v>10</v>
      </c>
      <c r="G70" s="86">
        <v>10178.43</v>
      </c>
      <c r="H70" s="86">
        <v>5174.8100000000004</v>
      </c>
      <c r="I70" s="356">
        <v>1494.06</v>
      </c>
      <c r="J70" s="428"/>
      <c r="K70" s="429">
        <f>K69*K71</f>
        <v>1494.06</v>
      </c>
      <c r="L70" s="390"/>
      <c r="M70" s="356">
        <f>M69*M71</f>
        <v>1494.06</v>
      </c>
      <c r="N70" s="428"/>
      <c r="O70" s="429">
        <f>O69*O71</f>
        <v>1494.06</v>
      </c>
      <c r="Q70" s="135"/>
      <c r="R70" s="170">
        <f>IF(I70=$I$583*$E69,0,I70)</f>
        <v>1494.06</v>
      </c>
      <c r="S70" s="170">
        <f>IF(H70=$H$583*$E69,0,H70)</f>
        <v>5174.8100000000004</v>
      </c>
      <c r="T70" s="170">
        <f>IF(G70=$G$583*$E69,0,G70)</f>
        <v>10178.43</v>
      </c>
      <c r="U70" s="5"/>
      <c r="V70" s="5"/>
      <c r="W70" s="5"/>
      <c r="X70" s="5"/>
      <c r="Y70" s="190"/>
      <c r="Z70" s="5"/>
      <c r="AA70" s="5"/>
      <c r="AB70" s="5"/>
    </row>
    <row r="71" spans="1:28" ht="15.75" customHeight="1" x14ac:dyDescent="0.25">
      <c r="A71" s="310"/>
      <c r="B71" s="252"/>
      <c r="C71" s="253"/>
      <c r="D71" s="24"/>
      <c r="E71" s="290"/>
      <c r="F71" s="41" t="s">
        <v>11</v>
      </c>
      <c r="G71" s="87">
        <f>G70/G69</f>
        <v>6.6176636954104824</v>
      </c>
      <c r="H71" s="87">
        <f>H70/H69</f>
        <v>6.5004459406836084</v>
      </c>
      <c r="I71" s="357">
        <f>I70/I69</f>
        <v>10.107292653226898</v>
      </c>
      <c r="J71" s="430"/>
      <c r="K71" s="431">
        <f>I71*(1+J71)</f>
        <v>10.107292653226898</v>
      </c>
      <c r="L71" s="391"/>
      <c r="M71" s="357">
        <f>K71*(1+L71)</f>
        <v>10.107292653226898</v>
      </c>
      <c r="N71" s="430"/>
      <c r="O71" s="431">
        <f>M71*(1+N71)</f>
        <v>10.107292653226898</v>
      </c>
      <c r="Q71" s="135"/>
      <c r="R71" s="171"/>
      <c r="S71" s="171"/>
      <c r="T71" s="171"/>
      <c r="U71" s="5"/>
      <c r="V71" s="5"/>
      <c r="W71" s="5"/>
      <c r="X71" s="5"/>
      <c r="Y71" s="190"/>
      <c r="Z71" s="5"/>
      <c r="AA71" s="5"/>
      <c r="AB71" s="5"/>
    </row>
    <row r="72" spans="1:28" ht="15.75" customHeight="1" x14ac:dyDescent="0.25">
      <c r="A72" s="310"/>
      <c r="B72" s="252"/>
      <c r="C72" s="253"/>
      <c r="D72" s="24">
        <f>C69</f>
        <v>5891.36</v>
      </c>
      <c r="E72" s="290">
        <f>D72/$D$570</f>
        <v>6.2893550411251276E-2</v>
      </c>
      <c r="F72" s="42" t="s">
        <v>12</v>
      </c>
      <c r="G72" s="88">
        <v>158944.04999999999</v>
      </c>
      <c r="H72" s="88">
        <v>106101.25</v>
      </c>
      <c r="I72" s="358">
        <v>139063.20000000001</v>
      </c>
      <c r="J72" s="432"/>
      <c r="K72" s="433">
        <f>I72*(1+J72)</f>
        <v>139063.20000000001</v>
      </c>
      <c r="L72" s="392"/>
      <c r="M72" s="358">
        <f>K72*(1+L72)</f>
        <v>139063.20000000001</v>
      </c>
      <c r="N72" s="432"/>
      <c r="O72" s="433">
        <f>M72*(1+N72)</f>
        <v>139063.20000000001</v>
      </c>
      <c r="Q72" s="136"/>
      <c r="R72" s="172">
        <f>IF(I72=$I$585*$E72,0,I72)</f>
        <v>139063.20000000001</v>
      </c>
      <c r="S72" s="172">
        <f>IF(H72=$H$585*$E72,0,H72)</f>
        <v>106101.25</v>
      </c>
      <c r="T72" s="172">
        <f>IF(G72=$G$585*$E72,0,G72)</f>
        <v>158944.04999999999</v>
      </c>
      <c r="U72" s="5"/>
      <c r="V72" s="5"/>
      <c r="W72" s="5"/>
      <c r="X72" s="5"/>
      <c r="Y72" s="190"/>
      <c r="Z72" s="5"/>
      <c r="AA72" s="5"/>
      <c r="AB72" s="5"/>
    </row>
    <row r="73" spans="1:28" ht="15.75" customHeight="1" x14ac:dyDescent="0.25">
      <c r="A73" s="310"/>
      <c r="B73" s="252"/>
      <c r="C73" s="253"/>
      <c r="D73" s="24"/>
      <c r="E73" s="290"/>
      <c r="F73" s="43" t="s">
        <v>10</v>
      </c>
      <c r="G73" s="89">
        <v>28668.36</v>
      </c>
      <c r="H73" s="89">
        <v>22293.49</v>
      </c>
      <c r="I73" s="359">
        <v>23139</v>
      </c>
      <c r="J73" s="434"/>
      <c r="K73" s="435">
        <f>K72*K74</f>
        <v>23139</v>
      </c>
      <c r="L73" s="393"/>
      <c r="M73" s="359">
        <f>M72*M74</f>
        <v>23139</v>
      </c>
      <c r="N73" s="434"/>
      <c r="O73" s="435">
        <f>O72*O74</f>
        <v>23139</v>
      </c>
      <c r="Q73" s="137"/>
      <c r="R73" s="173">
        <f>IF(I73=$I$586*$E72,0,I73)</f>
        <v>23139</v>
      </c>
      <c r="S73" s="173">
        <f>IF(H73=$H$586*$E72,0,H73)</f>
        <v>22293.49</v>
      </c>
      <c r="T73" s="173">
        <f>IF(G73=$G$586*$E72,0,G73)</f>
        <v>28668.36</v>
      </c>
      <c r="U73" s="5"/>
      <c r="V73" s="5"/>
      <c r="W73" s="5"/>
      <c r="X73" s="5"/>
      <c r="Y73" s="190"/>
      <c r="Z73" s="5"/>
      <c r="AA73" s="5"/>
      <c r="AB73" s="5"/>
    </row>
    <row r="74" spans="1:28" ht="15.75" customHeight="1" x14ac:dyDescent="0.25">
      <c r="A74" s="310"/>
      <c r="B74" s="252"/>
      <c r="C74" s="253"/>
      <c r="D74" s="24"/>
      <c r="E74" s="290"/>
      <c r="F74" s="44" t="s">
        <v>11</v>
      </c>
      <c r="G74" s="90">
        <f>G73/G72</f>
        <v>0.18036761992663458</v>
      </c>
      <c r="H74" s="90">
        <f>H73/H72</f>
        <v>0.21011524369411294</v>
      </c>
      <c r="I74" s="360">
        <f>I73/I72</f>
        <v>0.1663919714201888</v>
      </c>
      <c r="J74" s="436"/>
      <c r="K74" s="437">
        <f>I74*(1+J74)</f>
        <v>0.1663919714201888</v>
      </c>
      <c r="L74" s="394"/>
      <c r="M74" s="360">
        <f>K74*(1+L74)</f>
        <v>0.1663919714201888</v>
      </c>
      <c r="N74" s="436"/>
      <c r="O74" s="437">
        <f>M74*(1+N74)</f>
        <v>0.1663919714201888</v>
      </c>
      <c r="Q74" s="137"/>
      <c r="R74" s="174"/>
      <c r="S74" s="174"/>
      <c r="T74" s="174"/>
      <c r="U74" s="5"/>
      <c r="V74" s="5"/>
      <c r="W74" s="5"/>
      <c r="X74" s="5"/>
      <c r="Y74" s="190"/>
      <c r="Z74" s="5"/>
      <c r="AA74" s="5"/>
      <c r="AB74" s="5"/>
    </row>
    <row r="75" spans="1:28" ht="15.75" customHeight="1" x14ac:dyDescent="0.25">
      <c r="A75" s="310"/>
      <c r="B75" s="252"/>
      <c r="C75" s="253"/>
      <c r="D75" s="24">
        <f>C69</f>
        <v>5891.36</v>
      </c>
      <c r="E75" s="290">
        <f>D75/$D$573</f>
        <v>6.3413807796496108E-2</v>
      </c>
      <c r="F75" s="45" t="s">
        <v>68</v>
      </c>
      <c r="G75" s="91">
        <v>450973.38</v>
      </c>
      <c r="H75" s="91">
        <v>256792.37</v>
      </c>
      <c r="I75" s="361">
        <v>619764.06999999995</v>
      </c>
      <c r="J75" s="438"/>
      <c r="K75" s="439">
        <f>I75*(1+J75)</f>
        <v>619764.06999999995</v>
      </c>
      <c r="L75" s="395"/>
      <c r="M75" s="361">
        <f>K75*(1+L75)</f>
        <v>619764.06999999995</v>
      </c>
      <c r="N75" s="438"/>
      <c r="O75" s="439">
        <f>M75*(1+N75)</f>
        <v>619764.06999999995</v>
      </c>
      <c r="Q75" s="138"/>
      <c r="R75" s="175">
        <f>IF(I75=$I$588*$E75,0,I75)</f>
        <v>619764.06999999995</v>
      </c>
      <c r="S75" s="175">
        <f>IF(H75=$H$588*$E75,0,H75)</f>
        <v>256792.37</v>
      </c>
      <c r="T75" s="175">
        <f>IF(G75=$G$588*$E75,0,G75)</f>
        <v>450973.38</v>
      </c>
      <c r="U75" s="5"/>
      <c r="V75" s="5"/>
      <c r="W75" s="5"/>
      <c r="X75" s="5"/>
      <c r="Y75" s="190"/>
      <c r="Z75" s="5"/>
      <c r="AA75" s="5"/>
      <c r="AB75" s="5"/>
    </row>
    <row r="76" spans="1:28" ht="15.75" customHeight="1" x14ac:dyDescent="0.25">
      <c r="A76" s="310"/>
      <c r="B76" s="252"/>
      <c r="C76" s="253"/>
      <c r="D76" s="24"/>
      <c r="E76" s="290"/>
      <c r="F76" s="46" t="s">
        <v>10</v>
      </c>
      <c r="G76" s="92">
        <v>45745.77</v>
      </c>
      <c r="H76" s="92">
        <v>21378.89</v>
      </c>
      <c r="I76" s="362">
        <v>51843.53</v>
      </c>
      <c r="J76" s="440"/>
      <c r="K76" s="441">
        <f>K75*K77</f>
        <v>51843.529999999992</v>
      </c>
      <c r="L76" s="396"/>
      <c r="M76" s="362">
        <f>M75*M77</f>
        <v>51843.529999999992</v>
      </c>
      <c r="N76" s="440"/>
      <c r="O76" s="441">
        <f>O75*O77</f>
        <v>51843.529999999992</v>
      </c>
      <c r="Q76" s="139"/>
      <c r="R76" s="176">
        <f>IF(I76=$I$589*$E75,0,I76)</f>
        <v>51843.53</v>
      </c>
      <c r="S76" s="176">
        <f>IF(H76=$H$589*$E75,0,H76)</f>
        <v>21378.89</v>
      </c>
      <c r="T76" s="176">
        <f>IF(G76=$G$589*$E75,0,G76)</f>
        <v>45745.77</v>
      </c>
      <c r="U76" s="5"/>
      <c r="V76" s="5"/>
      <c r="W76" s="5"/>
      <c r="X76" s="5"/>
      <c r="Y76" s="190"/>
      <c r="Z76" s="5"/>
      <c r="AA76" s="5"/>
      <c r="AB76" s="5"/>
    </row>
    <row r="77" spans="1:28" ht="15.75" customHeight="1" x14ac:dyDescent="0.25">
      <c r="A77" s="310"/>
      <c r="B77" s="252"/>
      <c r="C77" s="253"/>
      <c r="D77" s="24"/>
      <c r="E77" s="290"/>
      <c r="F77" s="46" t="s">
        <v>11</v>
      </c>
      <c r="G77" s="92">
        <f>G76/G75</f>
        <v>0.10143784983495034</v>
      </c>
      <c r="H77" s="92">
        <f>H76/H75</f>
        <v>8.3253602901051924E-2</v>
      </c>
      <c r="I77" s="362">
        <f>I76/I75</f>
        <v>8.3650428460623732E-2</v>
      </c>
      <c r="J77" s="440"/>
      <c r="K77" s="441">
        <f>I77*(1+J77)</f>
        <v>8.3650428460623732E-2</v>
      </c>
      <c r="L77" s="396"/>
      <c r="M77" s="362">
        <f>K77*(1+L77)</f>
        <v>8.3650428460623732E-2</v>
      </c>
      <c r="N77" s="440"/>
      <c r="O77" s="441">
        <f>M77*(1+N77)</f>
        <v>8.3650428460623732E-2</v>
      </c>
      <c r="Q77" s="139"/>
      <c r="R77" s="177"/>
      <c r="S77" s="177"/>
      <c r="T77" s="177"/>
      <c r="U77" s="5"/>
      <c r="V77" s="5"/>
      <c r="W77" s="5"/>
      <c r="X77" s="5"/>
      <c r="Y77" s="190"/>
      <c r="Z77" s="5"/>
      <c r="AA77" s="5"/>
      <c r="AB77" s="5"/>
    </row>
    <row r="78" spans="1:28" ht="15.75" hidden="1" customHeight="1" x14ac:dyDescent="0.25">
      <c r="A78" s="310"/>
      <c r="B78" s="252"/>
      <c r="C78" s="253"/>
      <c r="D78" s="24"/>
      <c r="E78" s="290">
        <f>D78/$D$576</f>
        <v>0</v>
      </c>
      <c r="F78" s="47" t="s">
        <v>69</v>
      </c>
      <c r="G78" s="93">
        <f>G$591*$E78</f>
        <v>0</v>
      </c>
      <c r="H78" s="93">
        <f>H$591*$E78</f>
        <v>0</v>
      </c>
      <c r="I78" s="363">
        <f>I$591*$E78</f>
        <v>0</v>
      </c>
      <c r="J78" s="442"/>
      <c r="K78" s="443">
        <f>K$591*$E78</f>
        <v>0</v>
      </c>
      <c r="L78" s="397"/>
      <c r="M78" s="363">
        <f>M$591*$E78</f>
        <v>0</v>
      </c>
      <c r="N78" s="442"/>
      <c r="O78" s="443">
        <f>O$591*$E78</f>
        <v>0</v>
      </c>
      <c r="Q78" s="140"/>
      <c r="R78" s="175">
        <f>IF(I78=$I$591*$E78,0,I78)</f>
        <v>0</v>
      </c>
      <c r="S78" s="175">
        <f>IF(H78=$H$591*$E78,0,H78)</f>
        <v>0</v>
      </c>
      <c r="T78" s="175">
        <f>IF(G78=$G$591*$E78,0,G78)</f>
        <v>0</v>
      </c>
      <c r="U78" s="5"/>
      <c r="V78" s="5"/>
      <c r="W78" s="5"/>
      <c r="X78" s="5"/>
      <c r="Y78" s="190"/>
      <c r="Z78" s="5"/>
      <c r="AA78" s="5"/>
      <c r="AB78" s="5"/>
    </row>
    <row r="79" spans="1:28" ht="15.75" hidden="1" customHeight="1" x14ac:dyDescent="0.25">
      <c r="A79" s="310"/>
      <c r="B79" s="252"/>
      <c r="C79" s="253"/>
      <c r="D79" s="24"/>
      <c r="E79" s="290"/>
      <c r="F79" s="48" t="s">
        <v>10</v>
      </c>
      <c r="G79" s="94">
        <f>G$592*$E78</f>
        <v>0</v>
      </c>
      <c r="H79" s="94">
        <f>H$592*$E78</f>
        <v>0</v>
      </c>
      <c r="I79" s="364">
        <f>I$592*$E78</f>
        <v>0</v>
      </c>
      <c r="J79" s="444"/>
      <c r="K79" s="445">
        <f>K$592*$E78</f>
        <v>0</v>
      </c>
      <c r="L79" s="398"/>
      <c r="M79" s="364">
        <f>M$592*$E78</f>
        <v>0</v>
      </c>
      <c r="N79" s="444"/>
      <c r="O79" s="445">
        <f>O$592*$E78</f>
        <v>0</v>
      </c>
      <c r="Q79" s="141"/>
      <c r="R79" s="176">
        <f>IF(I79=$I$592*$E78,0,I79)</f>
        <v>0</v>
      </c>
      <c r="S79" s="176">
        <f>IF(H79=$H$592*$E78,0,H79)</f>
        <v>0</v>
      </c>
      <c r="T79" s="176">
        <f>IF(G79=$G$592*$E78,0,G79)</f>
        <v>0</v>
      </c>
      <c r="U79" s="5"/>
      <c r="V79" s="5"/>
      <c r="W79" s="5"/>
      <c r="X79" s="5"/>
      <c r="Y79" s="190"/>
      <c r="Z79" s="5"/>
      <c r="AA79" s="5"/>
      <c r="AB79" s="5"/>
    </row>
    <row r="80" spans="1:28" ht="15.75" hidden="1" customHeight="1" x14ac:dyDescent="0.25">
      <c r="A80" s="310"/>
      <c r="B80" s="252"/>
      <c r="C80" s="253"/>
      <c r="D80" s="24"/>
      <c r="E80" s="290"/>
      <c r="F80" s="49" t="s">
        <v>11</v>
      </c>
      <c r="G80" s="95" t="e">
        <f>G79/G78</f>
        <v>#DIV/0!</v>
      </c>
      <c r="H80" s="95" t="e">
        <f>H79/H78</f>
        <v>#DIV/0!</v>
      </c>
      <c r="I80" s="365" t="e">
        <f>I79/I78</f>
        <v>#DIV/0!</v>
      </c>
      <c r="J80" s="446"/>
      <c r="K80" s="447" t="e">
        <f>K79/K78</f>
        <v>#DIV/0!</v>
      </c>
      <c r="L80" s="399"/>
      <c r="M80" s="365" t="e">
        <f>M79/M78</f>
        <v>#DIV/0!</v>
      </c>
      <c r="N80" s="446"/>
      <c r="O80" s="447" t="e">
        <f>O79/O78</f>
        <v>#DIV/0!</v>
      </c>
      <c r="Q80" s="141"/>
      <c r="R80" s="168"/>
      <c r="S80" s="168"/>
      <c r="T80" s="168"/>
      <c r="U80" s="5"/>
      <c r="V80" s="5"/>
      <c r="W80" s="5"/>
      <c r="X80" s="5"/>
      <c r="Y80" s="190"/>
      <c r="Z80" s="5"/>
      <c r="AA80" s="5"/>
      <c r="AB80" s="5"/>
    </row>
    <row r="81" spans="1:28" ht="15.75" customHeight="1" x14ac:dyDescent="0.25">
      <c r="A81" s="324"/>
      <c r="B81" s="254"/>
      <c r="C81" s="255"/>
      <c r="D81" s="248">
        <f>C69</f>
        <v>5891.36</v>
      </c>
      <c r="E81" s="249">
        <f>C69/SUM($C$4:$C$565)</f>
        <v>4.251661442131148E-2</v>
      </c>
      <c r="F81" s="52" t="s">
        <v>15</v>
      </c>
      <c r="G81" s="501">
        <f>G70+G73+G76+G79</f>
        <v>84592.56</v>
      </c>
      <c r="H81" s="501">
        <f>H70+H73+H76+H79</f>
        <v>48847.19</v>
      </c>
      <c r="I81" s="502">
        <f>I70+I73+I76+I79</f>
        <v>76476.59</v>
      </c>
      <c r="J81" s="503"/>
      <c r="K81" s="504">
        <f>K70+K73+K76+K79</f>
        <v>76476.59</v>
      </c>
      <c r="L81" s="505"/>
      <c r="M81" s="502">
        <f>M70+M73+M76+M79</f>
        <v>76476.59</v>
      </c>
      <c r="N81" s="503"/>
      <c r="O81" s="504">
        <f>O70+O73+O76+O79</f>
        <v>76476.59</v>
      </c>
      <c r="Q81" s="117"/>
      <c r="R81" s="168"/>
      <c r="S81" s="168"/>
      <c r="T81" s="168"/>
      <c r="U81" s="5"/>
      <c r="V81" s="5"/>
      <c r="W81" s="5"/>
      <c r="X81" s="5"/>
      <c r="Y81" s="190"/>
      <c r="Z81" s="5"/>
      <c r="AA81" s="5"/>
      <c r="AB81" s="5"/>
    </row>
    <row r="82" spans="1:28" ht="15.75" customHeight="1" x14ac:dyDescent="0.25">
      <c r="A82" s="323">
        <v>7</v>
      </c>
      <c r="B82" s="555" t="s">
        <v>18</v>
      </c>
      <c r="C82" s="257">
        <v>873.77</v>
      </c>
      <c r="D82" s="24">
        <f>C82</f>
        <v>873.77</v>
      </c>
      <c r="E82" s="290">
        <f>D82/$D$567</f>
        <v>9.3279815768920974E-3</v>
      </c>
      <c r="F82" s="39" t="s">
        <v>67</v>
      </c>
      <c r="G82" s="85">
        <v>228.12</v>
      </c>
      <c r="H82" s="85">
        <v>118.07</v>
      </c>
      <c r="I82" s="355">
        <v>21.92</v>
      </c>
      <c r="J82" s="426"/>
      <c r="K82" s="427">
        <f>I82*(1+J82)</f>
        <v>21.92</v>
      </c>
      <c r="L82" s="389"/>
      <c r="M82" s="355">
        <f>K82*(1+L82)</f>
        <v>21.92</v>
      </c>
      <c r="N82" s="426"/>
      <c r="O82" s="427">
        <f>M82*(1+N82)</f>
        <v>21.92</v>
      </c>
      <c r="Q82" s="134"/>
      <c r="R82" s="169">
        <f>IF(I82=$I$582*$E82,0,I82)</f>
        <v>21.92</v>
      </c>
      <c r="S82" s="169">
        <f>IF(H82=$H$582*$E82,0,H82)</f>
        <v>118.07</v>
      </c>
      <c r="T82" s="169">
        <f>IF(G82=$G$582*$E82,0,G82)</f>
        <v>228.12</v>
      </c>
      <c r="U82" s="5"/>
      <c r="V82" s="564" t="s">
        <v>19</v>
      </c>
      <c r="W82" s="564"/>
      <c r="X82" s="564"/>
      <c r="Y82" s="224"/>
      <c r="Z82" s="208"/>
      <c r="AA82" s="208"/>
      <c r="AB82" s="208"/>
    </row>
    <row r="83" spans="1:28" ht="15.75" customHeight="1" x14ac:dyDescent="0.25">
      <c r="A83" s="310"/>
      <c r="B83" s="549"/>
      <c r="C83" s="253"/>
      <c r="D83" s="24"/>
      <c r="E83" s="290"/>
      <c r="F83" s="40" t="s">
        <v>10</v>
      </c>
      <c r="G83" s="86">
        <v>1509.6</v>
      </c>
      <c r="H83" s="86">
        <v>767.5</v>
      </c>
      <c r="I83" s="356">
        <v>221.59</v>
      </c>
      <c r="J83" s="428"/>
      <c r="K83" s="429">
        <f>K82*K84</f>
        <v>221.59</v>
      </c>
      <c r="L83" s="390"/>
      <c r="M83" s="356">
        <f>M82*M84</f>
        <v>221.59</v>
      </c>
      <c r="N83" s="428"/>
      <c r="O83" s="429">
        <f>O82*O84</f>
        <v>221.59</v>
      </c>
      <c r="Q83" s="135"/>
      <c r="R83" s="170">
        <f>IF(I83=$I$583*$E82,0,I83)</f>
        <v>221.59</v>
      </c>
      <c r="S83" s="170">
        <f>IF(H83=$H$583*$E82,0,H83)</f>
        <v>767.5</v>
      </c>
      <c r="T83" s="170">
        <f>IF(G83=$G$583*$E82,0,G83)</f>
        <v>1509.6</v>
      </c>
      <c r="U83" s="5"/>
      <c r="V83" s="5"/>
      <c r="W83" s="5"/>
      <c r="X83" s="5"/>
      <c r="Y83" s="190"/>
      <c r="Z83" s="5"/>
      <c r="AA83" s="5"/>
      <c r="AB83" s="5"/>
    </row>
    <row r="84" spans="1:28" ht="15.75" customHeight="1" x14ac:dyDescent="0.25">
      <c r="A84" s="310"/>
      <c r="B84" s="549"/>
      <c r="C84" s="253"/>
      <c r="D84" s="24"/>
      <c r="E84" s="290"/>
      <c r="F84" s="41" t="s">
        <v>11</v>
      </c>
      <c r="G84" s="87">
        <f>G83/G82</f>
        <v>6.6175697001578113</v>
      </c>
      <c r="H84" s="87">
        <f>H83/H82</f>
        <v>6.5003811298382317</v>
      </c>
      <c r="I84" s="357">
        <f>I83/I82</f>
        <v>10.109032846715328</v>
      </c>
      <c r="J84" s="430"/>
      <c r="K84" s="431">
        <f>I84*(1+J84)</f>
        <v>10.109032846715328</v>
      </c>
      <c r="L84" s="391"/>
      <c r="M84" s="357">
        <f>K84*(1+L84)</f>
        <v>10.109032846715328</v>
      </c>
      <c r="N84" s="430"/>
      <c r="O84" s="431">
        <f>M84*(1+N84)</f>
        <v>10.109032846715328</v>
      </c>
      <c r="Q84" s="135"/>
      <c r="R84" s="171"/>
      <c r="S84" s="171"/>
      <c r="T84" s="171"/>
      <c r="U84" s="5"/>
      <c r="V84" s="5"/>
      <c r="W84" s="5"/>
      <c r="X84" s="5"/>
      <c r="Y84" s="190"/>
      <c r="Z84" s="5"/>
      <c r="AA84" s="5"/>
      <c r="AB84" s="5"/>
    </row>
    <row r="85" spans="1:28" ht="15.75" customHeight="1" x14ac:dyDescent="0.25">
      <c r="A85" s="310"/>
      <c r="B85" s="549"/>
      <c r="C85" s="253"/>
      <c r="D85" s="24">
        <f>C82</f>
        <v>873.77</v>
      </c>
      <c r="E85" s="290">
        <f>D85/$D$570</f>
        <v>9.3279815768920974E-3</v>
      </c>
      <c r="F85" s="42" t="s">
        <v>12</v>
      </c>
      <c r="G85" s="88">
        <v>23573.599999999999</v>
      </c>
      <c r="H85" s="88">
        <v>15736.28</v>
      </c>
      <c r="I85" s="358">
        <v>20624.990000000002</v>
      </c>
      <c r="J85" s="432"/>
      <c r="K85" s="433">
        <f>I85*(1+J85)</f>
        <v>20624.990000000002</v>
      </c>
      <c r="L85" s="392"/>
      <c r="M85" s="358">
        <f>K85*(1+L85)</f>
        <v>20624.990000000002</v>
      </c>
      <c r="N85" s="432"/>
      <c r="O85" s="433">
        <f>M85*(1+N85)</f>
        <v>20624.990000000002</v>
      </c>
      <c r="Q85" s="136"/>
      <c r="R85" s="172">
        <f>IF(I85=$I$585*$E85,0,I85)</f>
        <v>20624.990000000002</v>
      </c>
      <c r="S85" s="172">
        <f>IF(H85=$H$585*$E85,0,H85)</f>
        <v>15736.28</v>
      </c>
      <c r="T85" s="172">
        <f>IF(G85=$G$585*$E85,0,G85)</f>
        <v>23573.599999999999</v>
      </c>
      <c r="U85" s="5"/>
      <c r="V85" s="5"/>
      <c r="W85" s="5"/>
      <c r="X85" s="5"/>
      <c r="Y85" s="190"/>
      <c r="Z85" s="5"/>
      <c r="AA85" s="5"/>
      <c r="AB85" s="5"/>
    </row>
    <row r="86" spans="1:28" ht="15.75" customHeight="1" x14ac:dyDescent="0.25">
      <c r="A86" s="310"/>
      <c r="B86" s="549"/>
      <c r="C86" s="253"/>
      <c r="D86" s="24"/>
      <c r="E86" s="290"/>
      <c r="F86" s="43" t="s">
        <v>10</v>
      </c>
      <c r="G86" s="89">
        <v>4251.91</v>
      </c>
      <c r="H86" s="89">
        <v>3306.43</v>
      </c>
      <c r="I86" s="359">
        <v>3431.83</v>
      </c>
      <c r="J86" s="434"/>
      <c r="K86" s="435">
        <f>K85*K87</f>
        <v>3431.83</v>
      </c>
      <c r="L86" s="393"/>
      <c r="M86" s="359">
        <f>M85*M87</f>
        <v>3431.83</v>
      </c>
      <c r="N86" s="434"/>
      <c r="O86" s="435">
        <f>O85*O87</f>
        <v>3431.83</v>
      </c>
      <c r="Q86" s="137"/>
      <c r="R86" s="173">
        <f>IF(I86=$I$586*$E85,0,I86)</f>
        <v>3431.83</v>
      </c>
      <c r="S86" s="173">
        <f>IF(H86=$H$586*$E85,0,H86)</f>
        <v>3306.43</v>
      </c>
      <c r="T86" s="173">
        <f>IF(G86=$G$586*$E85,0,G86)</f>
        <v>4251.91</v>
      </c>
      <c r="U86" s="5"/>
      <c r="V86" s="5"/>
      <c r="W86" s="5"/>
      <c r="X86" s="5"/>
      <c r="Y86" s="190"/>
      <c r="Z86" s="5"/>
      <c r="AA86" s="5"/>
      <c r="AB86" s="5"/>
    </row>
    <row r="87" spans="1:28" ht="15.75" customHeight="1" x14ac:dyDescent="0.25">
      <c r="A87" s="310"/>
      <c r="B87" s="549"/>
      <c r="C87" s="253"/>
      <c r="D87" s="24"/>
      <c r="E87" s="290"/>
      <c r="F87" s="44" t="s">
        <v>11</v>
      </c>
      <c r="G87" s="90">
        <f>G86/G85</f>
        <v>0.18036744493840567</v>
      </c>
      <c r="H87" s="90">
        <f>H86/H85</f>
        <v>0.21011509708774881</v>
      </c>
      <c r="I87" s="360">
        <f>I86/I85</f>
        <v>0.16639183825058823</v>
      </c>
      <c r="J87" s="436"/>
      <c r="K87" s="437">
        <f>I87*(1+J87)</f>
        <v>0.16639183825058823</v>
      </c>
      <c r="L87" s="394"/>
      <c r="M87" s="360">
        <f>K87*(1+L87)</f>
        <v>0.16639183825058823</v>
      </c>
      <c r="N87" s="436"/>
      <c r="O87" s="437">
        <f>M87*(1+N87)</f>
        <v>0.16639183825058823</v>
      </c>
      <c r="Q87" s="137"/>
      <c r="R87" s="174"/>
      <c r="S87" s="174"/>
      <c r="T87" s="174"/>
      <c r="U87" s="5"/>
      <c r="V87" s="5"/>
      <c r="W87" s="5"/>
      <c r="X87" s="5"/>
      <c r="Y87" s="190"/>
      <c r="Z87" s="5"/>
      <c r="AA87" s="5"/>
      <c r="AB87" s="5"/>
    </row>
    <row r="88" spans="1:28" ht="15.75" customHeight="1" x14ac:dyDescent="0.25">
      <c r="A88" s="310"/>
      <c r="B88" s="549"/>
      <c r="C88" s="253"/>
      <c r="D88" s="24">
        <f>C82</f>
        <v>873.77</v>
      </c>
      <c r="E88" s="290">
        <f>D88/$D$573</f>
        <v>9.4051429276677048E-3</v>
      </c>
      <c r="F88" s="45" t="s">
        <v>68</v>
      </c>
      <c r="G88" s="91">
        <v>66885.58</v>
      </c>
      <c r="H88" s="91">
        <v>38085.85</v>
      </c>
      <c r="I88" s="361">
        <v>91919.57</v>
      </c>
      <c r="J88" s="438"/>
      <c r="K88" s="439">
        <f>I88*(1+J88)</f>
        <v>91919.57</v>
      </c>
      <c r="L88" s="395"/>
      <c r="M88" s="361">
        <f>K88*(1+L88)</f>
        <v>91919.57</v>
      </c>
      <c r="N88" s="438"/>
      <c r="O88" s="439">
        <f>M88*(1+N88)</f>
        <v>91919.57</v>
      </c>
      <c r="Q88" s="138"/>
      <c r="R88" s="175">
        <f>IF(I88=$I$588*$E88,0,I88)</f>
        <v>91919.57</v>
      </c>
      <c r="S88" s="175">
        <f>IF(H88=$H$588*$E88,0,H88)</f>
        <v>38085.85</v>
      </c>
      <c r="T88" s="175">
        <f>IF(G88=$G$588*$E88,0,G88)</f>
        <v>66885.58</v>
      </c>
      <c r="U88" s="5"/>
      <c r="V88" s="5"/>
      <c r="W88" s="5"/>
      <c r="X88" s="5"/>
      <c r="Y88" s="190"/>
      <c r="Z88" s="5"/>
      <c r="AA88" s="5"/>
      <c r="AB88" s="5"/>
    </row>
    <row r="89" spans="1:28" ht="15.75" customHeight="1" x14ac:dyDescent="0.25">
      <c r="A89" s="310"/>
      <c r="B89" s="549"/>
      <c r="C89" s="253"/>
      <c r="D89" s="24"/>
      <c r="E89" s="290"/>
      <c r="F89" s="46" t="s">
        <v>10</v>
      </c>
      <c r="G89" s="92">
        <v>6784.73</v>
      </c>
      <c r="H89" s="92">
        <v>3170.78</v>
      </c>
      <c r="I89" s="362">
        <v>7689.11</v>
      </c>
      <c r="J89" s="440"/>
      <c r="K89" s="441">
        <f>K88*K90</f>
        <v>7689.11</v>
      </c>
      <c r="L89" s="396"/>
      <c r="M89" s="362">
        <f>M88*M90</f>
        <v>7689.11</v>
      </c>
      <c r="N89" s="440"/>
      <c r="O89" s="441">
        <f>O88*O90</f>
        <v>7689.11</v>
      </c>
      <c r="Q89" s="139"/>
      <c r="R89" s="176">
        <f>IF(I89=$I$589*$E88,0,I89)</f>
        <v>7689.11</v>
      </c>
      <c r="S89" s="176">
        <f>IF(H89=$H$589*$E88,0,H89)</f>
        <v>3170.78</v>
      </c>
      <c r="T89" s="176">
        <f>IF(G89=$G$589*$E88,0,G89)</f>
        <v>6784.73</v>
      </c>
      <c r="U89" s="5"/>
      <c r="V89" s="5"/>
      <c r="W89" s="5"/>
      <c r="X89" s="5"/>
      <c r="Y89" s="190"/>
      <c r="Z89" s="5"/>
      <c r="AA89" s="5"/>
      <c r="AB89" s="5"/>
    </row>
    <row r="90" spans="1:28" ht="15.75" customHeight="1" x14ac:dyDescent="0.25">
      <c r="A90" s="310"/>
      <c r="B90" s="549"/>
      <c r="C90" s="253"/>
      <c r="D90" s="24"/>
      <c r="E90" s="290"/>
      <c r="F90" s="46" t="s">
        <v>11</v>
      </c>
      <c r="G90" s="92">
        <f>G89/G88</f>
        <v>0.10143785850403031</v>
      </c>
      <c r="H90" s="92">
        <f>H89/H88</f>
        <v>8.3253491782381131E-2</v>
      </c>
      <c r="I90" s="362">
        <f>I89/I88</f>
        <v>8.3650413073081159E-2</v>
      </c>
      <c r="J90" s="440"/>
      <c r="K90" s="441">
        <f>I90*(1+J90)</f>
        <v>8.3650413073081159E-2</v>
      </c>
      <c r="L90" s="396"/>
      <c r="M90" s="362">
        <f>K90*(1+L90)</f>
        <v>8.3650413073081159E-2</v>
      </c>
      <c r="N90" s="440"/>
      <c r="O90" s="441">
        <f>M90*(1+N90)</f>
        <v>8.3650413073081159E-2</v>
      </c>
      <c r="Q90" s="139"/>
      <c r="R90" s="177"/>
      <c r="S90" s="177"/>
      <c r="T90" s="177"/>
      <c r="U90" s="5"/>
      <c r="V90" s="5"/>
      <c r="W90" s="5"/>
      <c r="X90" s="5"/>
      <c r="Y90" s="190"/>
      <c r="Z90" s="5"/>
      <c r="AA90" s="5"/>
      <c r="AB90" s="5"/>
    </row>
    <row r="91" spans="1:28" ht="15.75" hidden="1" customHeight="1" x14ac:dyDescent="0.25">
      <c r="A91" s="310"/>
      <c r="B91" s="549"/>
      <c r="C91" s="253"/>
      <c r="D91" s="24"/>
      <c r="E91" s="290">
        <f>D91/$D$576</f>
        <v>0</v>
      </c>
      <c r="F91" s="47" t="s">
        <v>69</v>
      </c>
      <c r="G91" s="93">
        <f>G$591*$E91</f>
        <v>0</v>
      </c>
      <c r="H91" s="93">
        <f>H$591*$E91</f>
        <v>0</v>
      </c>
      <c r="I91" s="363">
        <f>I$591*$E91</f>
        <v>0</v>
      </c>
      <c r="J91" s="442"/>
      <c r="K91" s="443">
        <f>K$591*$E91</f>
        <v>0</v>
      </c>
      <c r="L91" s="397"/>
      <c r="M91" s="363">
        <f>M$591*$E91</f>
        <v>0</v>
      </c>
      <c r="N91" s="442"/>
      <c r="O91" s="443">
        <f>O$591*$E91</f>
        <v>0</v>
      </c>
      <c r="Q91" s="140"/>
      <c r="R91" s="175">
        <f>IF(I91=$I$591*$E91,0,I91)</f>
        <v>0</v>
      </c>
      <c r="S91" s="175">
        <f>IF(H91=$H$591*$E91,0,H91)</f>
        <v>0</v>
      </c>
      <c r="T91" s="175">
        <f>IF(G91=$G$591*$E91,0,G91)</f>
        <v>0</v>
      </c>
      <c r="U91" s="5"/>
      <c r="V91" s="5"/>
      <c r="W91" s="5"/>
      <c r="X91" s="5"/>
      <c r="Y91" s="190"/>
      <c r="Z91" s="5"/>
      <c r="AA91" s="5"/>
      <c r="AB91" s="5"/>
    </row>
    <row r="92" spans="1:28" ht="15.75" hidden="1" customHeight="1" x14ac:dyDescent="0.25">
      <c r="A92" s="310"/>
      <c r="B92" s="549"/>
      <c r="C92" s="253"/>
      <c r="D92" s="24"/>
      <c r="E92" s="290"/>
      <c r="F92" s="48" t="s">
        <v>10</v>
      </c>
      <c r="G92" s="94">
        <f>G$592*$E91</f>
        <v>0</v>
      </c>
      <c r="H92" s="94">
        <f>H$592*$E91</f>
        <v>0</v>
      </c>
      <c r="I92" s="364">
        <f>I$592*$E91</f>
        <v>0</v>
      </c>
      <c r="J92" s="444"/>
      <c r="K92" s="445">
        <f>K$592*$E91</f>
        <v>0</v>
      </c>
      <c r="L92" s="398"/>
      <c r="M92" s="364">
        <f>M$592*$E91</f>
        <v>0</v>
      </c>
      <c r="N92" s="444"/>
      <c r="O92" s="445">
        <f>O$592*$E91</f>
        <v>0</v>
      </c>
      <c r="Q92" s="141"/>
      <c r="R92" s="176">
        <f>IF(I92=$I$592*$E91,0,I92)</f>
        <v>0</v>
      </c>
      <c r="S92" s="176">
        <f>IF(H92=$H$592*$E91,0,H92)</f>
        <v>0</v>
      </c>
      <c r="T92" s="176">
        <f>IF(G92=$G$592*$E91,0,G92)</f>
        <v>0</v>
      </c>
      <c r="U92" s="5"/>
      <c r="V92" s="5"/>
      <c r="W92" s="5"/>
      <c r="X92" s="5"/>
      <c r="Y92" s="190"/>
      <c r="Z92" s="5"/>
      <c r="AA92" s="5"/>
      <c r="AB92" s="5"/>
    </row>
    <row r="93" spans="1:28" ht="15.75" hidden="1" customHeight="1" x14ac:dyDescent="0.25">
      <c r="A93" s="310"/>
      <c r="B93" s="549"/>
      <c r="C93" s="253"/>
      <c r="D93" s="24"/>
      <c r="E93" s="290"/>
      <c r="F93" s="49" t="s">
        <v>11</v>
      </c>
      <c r="G93" s="95" t="e">
        <f>G92/G91</f>
        <v>#DIV/0!</v>
      </c>
      <c r="H93" s="95" t="e">
        <f>H92/H91</f>
        <v>#DIV/0!</v>
      </c>
      <c r="I93" s="365" t="e">
        <f>I92/I91</f>
        <v>#DIV/0!</v>
      </c>
      <c r="J93" s="446"/>
      <c r="K93" s="447" t="e">
        <f>K92/K91</f>
        <v>#DIV/0!</v>
      </c>
      <c r="L93" s="399"/>
      <c r="M93" s="365" t="e">
        <f>M92/M91</f>
        <v>#DIV/0!</v>
      </c>
      <c r="N93" s="446"/>
      <c r="O93" s="447" t="e">
        <f>O92/O91</f>
        <v>#DIV/0!</v>
      </c>
      <c r="Q93" s="141"/>
      <c r="R93" s="168"/>
      <c r="S93" s="168"/>
      <c r="T93" s="168"/>
      <c r="U93" s="5"/>
      <c r="V93" s="5"/>
      <c r="W93" s="5"/>
      <c r="X93" s="5"/>
      <c r="Y93" s="190"/>
      <c r="Z93" s="5"/>
      <c r="AA93" s="5"/>
      <c r="AB93" s="5"/>
    </row>
    <row r="94" spans="1:28" ht="15.75" customHeight="1" x14ac:dyDescent="0.25">
      <c r="A94" s="324"/>
      <c r="B94" s="551"/>
      <c r="C94" s="255"/>
      <c r="D94" s="248">
        <f>C82</f>
        <v>873.77</v>
      </c>
      <c r="E94" s="249">
        <f>C82/SUM($C$4:$C$565)</f>
        <v>6.3058007290183139E-3</v>
      </c>
      <c r="F94" s="52" t="s">
        <v>15</v>
      </c>
      <c r="G94" s="501">
        <f>G83+G86+G89+G92</f>
        <v>12546.24</v>
      </c>
      <c r="H94" s="501">
        <f>H83+H86+H89+H92</f>
        <v>7244.71</v>
      </c>
      <c r="I94" s="502">
        <f>I83+I86+I89+I92</f>
        <v>11342.529999999999</v>
      </c>
      <c r="J94" s="503"/>
      <c r="K94" s="504">
        <f>K83+K86+K89+K92</f>
        <v>11342.529999999999</v>
      </c>
      <c r="L94" s="505"/>
      <c r="M94" s="502">
        <f>M83+M86+M89+M92</f>
        <v>11342.529999999999</v>
      </c>
      <c r="N94" s="503"/>
      <c r="O94" s="504">
        <f>O83+O86+O89+O92</f>
        <v>11342.529999999999</v>
      </c>
      <c r="Q94" s="117"/>
      <c r="R94" s="168"/>
      <c r="S94" s="168"/>
      <c r="T94" s="168"/>
      <c r="U94" s="5"/>
      <c r="V94" s="5"/>
      <c r="W94" s="5"/>
      <c r="X94" s="5"/>
      <c r="Y94" s="190"/>
      <c r="Z94" s="5"/>
      <c r="AA94" s="5"/>
      <c r="AB94" s="5"/>
    </row>
    <row r="95" spans="1:28" ht="15.75" customHeight="1" x14ac:dyDescent="0.25">
      <c r="A95" s="323">
        <v>8</v>
      </c>
      <c r="B95" s="555" t="s">
        <v>20</v>
      </c>
      <c r="C95" s="257">
        <v>1890</v>
      </c>
      <c r="D95" s="24">
        <f>C95</f>
        <v>1890</v>
      </c>
      <c r="E95" s="290">
        <f>D95/$D$567</f>
        <v>2.0176803026341103E-2</v>
      </c>
      <c r="F95" s="39" t="s">
        <v>67</v>
      </c>
      <c r="G95" s="294">
        <v>794.43</v>
      </c>
      <c r="H95" s="294">
        <v>430.15</v>
      </c>
      <c r="I95" s="367">
        <v>1417.23</v>
      </c>
      <c r="J95" s="450"/>
      <c r="K95" s="451">
        <f>I95*(1+J95)</f>
        <v>1417.23</v>
      </c>
      <c r="L95" s="401"/>
      <c r="M95" s="367">
        <f>K95*(1+L95)</f>
        <v>1417.23</v>
      </c>
      <c r="N95" s="450"/>
      <c r="O95" s="451">
        <f>M95*(1+N95)</f>
        <v>1417.23</v>
      </c>
      <c r="Q95" s="142"/>
      <c r="R95" s="169">
        <f>IF(I95=$I$582*$E95,0,I95)</f>
        <v>1417.23</v>
      </c>
      <c r="S95" s="169">
        <f>IF(H95=$H$582*$E95,0,H95)</f>
        <v>430.15</v>
      </c>
      <c r="T95" s="169">
        <f>IF(G95=$G$582*$E95,0,G95)</f>
        <v>794.43</v>
      </c>
      <c r="U95" s="5"/>
      <c r="V95" s="563" t="s">
        <v>21</v>
      </c>
      <c r="W95" s="563"/>
      <c r="X95" s="5"/>
      <c r="Y95" s="190"/>
      <c r="Z95" s="5"/>
      <c r="AA95" s="5"/>
      <c r="AB95" s="5"/>
    </row>
    <row r="96" spans="1:28" ht="15.75" customHeight="1" x14ac:dyDescent="0.25">
      <c r="A96" s="310"/>
      <c r="B96" s="549"/>
      <c r="C96" s="253"/>
      <c r="D96" s="24"/>
      <c r="E96" s="290"/>
      <c r="F96" s="40" t="s">
        <v>10</v>
      </c>
      <c r="G96" s="295">
        <v>2214.7399999999998</v>
      </c>
      <c r="H96" s="295">
        <v>3749.88</v>
      </c>
      <c r="I96" s="368">
        <v>4555.7</v>
      </c>
      <c r="J96" s="452"/>
      <c r="K96" s="453">
        <f>K95*K97</f>
        <v>4555.7</v>
      </c>
      <c r="L96" s="402"/>
      <c r="M96" s="368">
        <f>M95*M97</f>
        <v>4555.7</v>
      </c>
      <c r="N96" s="452"/>
      <c r="O96" s="453">
        <f>O95*O97</f>
        <v>4555.7</v>
      </c>
      <c r="Q96" s="135"/>
      <c r="R96" s="170">
        <f>IF(I96=$I$583*$E95,0,I96)</f>
        <v>4555.7</v>
      </c>
      <c r="S96" s="170">
        <f>IF(H96=$H$583*$E95,0,H96)</f>
        <v>3749.88</v>
      </c>
      <c r="T96" s="170">
        <f>IF(G96=$G$583*$E95,0,G96)</f>
        <v>2214.7399999999998</v>
      </c>
      <c r="U96" s="5"/>
      <c r="V96" s="5"/>
      <c r="W96" s="5"/>
      <c r="X96" s="5"/>
      <c r="Y96" s="190"/>
      <c r="Z96" s="5"/>
      <c r="AA96" s="5"/>
      <c r="AB96" s="5"/>
    </row>
    <row r="97" spans="1:28" ht="15.75" customHeight="1" x14ac:dyDescent="0.25">
      <c r="A97" s="310"/>
      <c r="B97" s="549"/>
      <c r="C97" s="253"/>
      <c r="D97" s="24"/>
      <c r="E97" s="290"/>
      <c r="F97" s="41" t="s">
        <v>11</v>
      </c>
      <c r="G97" s="87">
        <f>G96/G95</f>
        <v>2.7878353032992207</v>
      </c>
      <c r="H97" s="87">
        <f>H96/H95</f>
        <v>8.7176101359990703</v>
      </c>
      <c r="I97" s="357">
        <f>I96/I95</f>
        <v>3.2145099948491067</v>
      </c>
      <c r="J97" s="430"/>
      <c r="K97" s="431">
        <f>I97*(1+J97)</f>
        <v>3.2145099948491067</v>
      </c>
      <c r="L97" s="391"/>
      <c r="M97" s="357">
        <f>K97*(1+L97)</f>
        <v>3.2145099948491067</v>
      </c>
      <c r="N97" s="430"/>
      <c r="O97" s="431">
        <f>M97*(1+N97)</f>
        <v>3.2145099948491067</v>
      </c>
      <c r="Q97" s="135"/>
      <c r="R97" s="171"/>
      <c r="S97" s="171"/>
      <c r="T97" s="171"/>
      <c r="U97" s="5"/>
      <c r="V97" s="5"/>
      <c r="W97" s="5"/>
      <c r="X97" s="5"/>
      <c r="Y97" s="190"/>
      <c r="Z97" s="5"/>
      <c r="AA97" s="5"/>
      <c r="AB97" s="5"/>
    </row>
    <row r="98" spans="1:28" ht="15.75" customHeight="1" x14ac:dyDescent="0.25">
      <c r="A98" s="310"/>
      <c r="B98" s="549"/>
      <c r="C98" s="253"/>
      <c r="D98" s="24">
        <f>C95</f>
        <v>1890</v>
      </c>
      <c r="E98" s="290">
        <f>D98/$D$570</f>
        <v>2.0176803026341103E-2</v>
      </c>
      <c r="F98" s="42" t="s">
        <v>12</v>
      </c>
      <c r="G98" s="88">
        <v>50990.65</v>
      </c>
      <c r="H98" s="88">
        <v>34038.21</v>
      </c>
      <c r="I98" s="358">
        <v>44612.7</v>
      </c>
      <c r="J98" s="432"/>
      <c r="K98" s="433">
        <f>I98*(1+J98)</f>
        <v>44612.7</v>
      </c>
      <c r="L98" s="392"/>
      <c r="M98" s="358">
        <f>K98*(1+L98)</f>
        <v>44612.7</v>
      </c>
      <c r="N98" s="432"/>
      <c r="O98" s="433">
        <f>M98*(1+N98)</f>
        <v>44612.7</v>
      </c>
      <c r="Q98" s="136"/>
      <c r="R98" s="172">
        <f>IF(I98=$I$585*$E98,0,I98)</f>
        <v>44612.7</v>
      </c>
      <c r="S98" s="172">
        <f>IF(H98=$H$585*$E98,0,H98)</f>
        <v>34038.21</v>
      </c>
      <c r="T98" s="172">
        <f>IF(G98=$G$585*$E98,0,G98)</f>
        <v>50990.65</v>
      </c>
      <c r="U98" s="5"/>
      <c r="V98" s="5"/>
      <c r="W98" s="5"/>
      <c r="X98" s="5"/>
      <c r="Y98" s="190"/>
      <c r="Z98" s="5"/>
      <c r="AA98" s="5"/>
      <c r="AB98" s="5"/>
    </row>
    <row r="99" spans="1:28" ht="15.75" customHeight="1" x14ac:dyDescent="0.25">
      <c r="A99" s="310"/>
      <c r="B99" s="549"/>
      <c r="C99" s="253"/>
      <c r="D99" s="24"/>
      <c r="E99" s="290"/>
      <c r="F99" s="43" t="s">
        <v>10</v>
      </c>
      <c r="G99" s="89">
        <v>9197.06</v>
      </c>
      <c r="H99" s="89">
        <v>7151.95</v>
      </c>
      <c r="I99" s="359">
        <v>7423.19</v>
      </c>
      <c r="J99" s="434"/>
      <c r="K99" s="435">
        <f>K98*K100</f>
        <v>7423.19</v>
      </c>
      <c r="L99" s="393"/>
      <c r="M99" s="359">
        <f>M98*M100</f>
        <v>7423.19</v>
      </c>
      <c r="N99" s="434"/>
      <c r="O99" s="435">
        <f>O98*O100</f>
        <v>7423.19</v>
      </c>
      <c r="Q99" s="137"/>
      <c r="R99" s="173">
        <f>IF(I99=$I$586*$E98,0,I99)</f>
        <v>7423.19</v>
      </c>
      <c r="S99" s="173">
        <f>IF(H99=$H$586*$E98,0,H99)</f>
        <v>7151.95</v>
      </c>
      <c r="T99" s="173">
        <f>IF(G99=$G$586*$E98,0,G99)</f>
        <v>9197.06</v>
      </c>
      <c r="U99" s="5"/>
      <c r="V99" s="5"/>
      <c r="W99" s="5"/>
      <c r="X99" s="5"/>
      <c r="Y99" s="190"/>
      <c r="Z99" s="5"/>
      <c r="AA99" s="5"/>
      <c r="AB99" s="5"/>
    </row>
    <row r="100" spans="1:28" ht="15.75" customHeight="1" x14ac:dyDescent="0.25">
      <c r="A100" s="310"/>
      <c r="B100" s="549"/>
      <c r="C100" s="253"/>
      <c r="D100" s="24"/>
      <c r="E100" s="290"/>
      <c r="F100" s="44" t="s">
        <v>11</v>
      </c>
      <c r="G100" s="90">
        <f>G99/G98</f>
        <v>0.18036757719307361</v>
      </c>
      <c r="H100" s="90">
        <f>H99/H98</f>
        <v>0.21011533802746971</v>
      </c>
      <c r="I100" s="360">
        <f>I99/I98</f>
        <v>0.16639185702725906</v>
      </c>
      <c r="J100" s="436"/>
      <c r="K100" s="437">
        <f>I100*(1+J100)</f>
        <v>0.16639185702725906</v>
      </c>
      <c r="L100" s="394"/>
      <c r="M100" s="360">
        <f>K100*(1+L100)</f>
        <v>0.16639185702725906</v>
      </c>
      <c r="N100" s="436"/>
      <c r="O100" s="437">
        <f>M100*(1+N100)</f>
        <v>0.16639185702725906</v>
      </c>
      <c r="Q100" s="137"/>
      <c r="R100" s="174"/>
      <c r="S100" s="174"/>
      <c r="T100" s="174"/>
      <c r="U100" s="5"/>
      <c r="V100" s="5"/>
      <c r="W100" s="5"/>
      <c r="X100" s="5"/>
      <c r="Y100" s="190"/>
      <c r="Z100" s="5"/>
      <c r="AA100" s="5"/>
      <c r="AB100" s="5"/>
    </row>
    <row r="101" spans="1:28" ht="15.75" customHeight="1" x14ac:dyDescent="0.25">
      <c r="A101" s="310"/>
      <c r="B101" s="549"/>
      <c r="C101" s="253"/>
      <c r="D101" s="24">
        <f>C95</f>
        <v>1890</v>
      </c>
      <c r="E101" s="290">
        <f>D101/$D$573</f>
        <v>2.0343706162138733E-2</v>
      </c>
      <c r="F101" s="45" t="s">
        <v>68</v>
      </c>
      <c r="G101" s="91">
        <v>144676.22</v>
      </c>
      <c r="H101" s="91">
        <v>82381.25</v>
      </c>
      <c r="I101" s="361">
        <v>198825.75</v>
      </c>
      <c r="J101" s="438"/>
      <c r="K101" s="439">
        <f>I101*(1+J101)</f>
        <v>198825.75</v>
      </c>
      <c r="L101" s="395"/>
      <c r="M101" s="361">
        <f>K101*(1+L101)</f>
        <v>198825.75</v>
      </c>
      <c r="N101" s="438"/>
      <c r="O101" s="439">
        <f>M101*(1+N101)</f>
        <v>198825.75</v>
      </c>
      <c r="Q101" s="138"/>
      <c r="R101" s="175">
        <f>IF(I101=$I$588*$E101,0,I101)</f>
        <v>198825.75</v>
      </c>
      <c r="S101" s="175">
        <f>IF(H101=$H$588*$E101,0,H101)</f>
        <v>82381.25</v>
      </c>
      <c r="T101" s="175">
        <f>IF(G101=$G$588*$E101,0,G101)</f>
        <v>144676.22</v>
      </c>
      <c r="U101" s="5"/>
      <c r="V101" s="5"/>
      <c r="W101" s="5"/>
      <c r="X101" s="5"/>
      <c r="Y101" s="190"/>
      <c r="Z101" s="5"/>
      <c r="AA101" s="5"/>
      <c r="AB101" s="5"/>
    </row>
    <row r="102" spans="1:28" ht="15.75" customHeight="1" x14ac:dyDescent="0.25">
      <c r="A102" s="310"/>
      <c r="B102" s="549"/>
      <c r="C102" s="253"/>
      <c r="D102" s="24"/>
      <c r="E102" s="290"/>
      <c r="F102" s="46" t="s">
        <v>10</v>
      </c>
      <c r="G102" s="92">
        <v>14675.65</v>
      </c>
      <c r="H102" s="92">
        <v>6858.53</v>
      </c>
      <c r="I102" s="362">
        <v>16631.86</v>
      </c>
      <c r="J102" s="440"/>
      <c r="K102" s="441">
        <f>K101*K103</f>
        <v>16631.86</v>
      </c>
      <c r="L102" s="396"/>
      <c r="M102" s="362">
        <f>M101*M103</f>
        <v>16631.86</v>
      </c>
      <c r="N102" s="440"/>
      <c r="O102" s="441">
        <f>O101*O103</f>
        <v>16631.86</v>
      </c>
      <c r="Q102" s="139"/>
      <c r="R102" s="176">
        <f>IF(I102=$I$589*$E101,0,I102)</f>
        <v>16631.86</v>
      </c>
      <c r="S102" s="176">
        <f>IF(H102=$H$589*$E101,0,H102)</f>
        <v>6858.53</v>
      </c>
      <c r="T102" s="176">
        <f>IF(G102=$G$589*$E101,0,G102)</f>
        <v>14675.65</v>
      </c>
      <c r="U102" s="5"/>
      <c r="V102" s="5"/>
      <c r="W102" s="5"/>
      <c r="X102" s="5"/>
      <c r="Y102" s="190"/>
      <c r="Z102" s="5"/>
      <c r="AA102" s="5"/>
      <c r="AB102" s="5"/>
    </row>
    <row r="103" spans="1:28" ht="15.75" customHeight="1" x14ac:dyDescent="0.25">
      <c r="A103" s="310"/>
      <c r="B103" s="549"/>
      <c r="C103" s="253"/>
      <c r="D103" s="24"/>
      <c r="E103" s="290"/>
      <c r="F103" s="46" t="s">
        <v>11</v>
      </c>
      <c r="G103" s="92">
        <f>G102/G101</f>
        <v>0.10143788661329416</v>
      </c>
      <c r="H103" s="92">
        <f>H102/H101</f>
        <v>8.3253531598513009E-2</v>
      </c>
      <c r="I103" s="362">
        <f>I102/I101</f>
        <v>8.3650432602416946E-2</v>
      </c>
      <c r="J103" s="440"/>
      <c r="K103" s="441">
        <f>I103*(1+J103)</f>
        <v>8.3650432602416946E-2</v>
      </c>
      <c r="L103" s="396"/>
      <c r="M103" s="362">
        <f>K103*(1+L103)</f>
        <v>8.3650432602416946E-2</v>
      </c>
      <c r="N103" s="440"/>
      <c r="O103" s="441">
        <f>M103*(1+N103)</f>
        <v>8.3650432602416946E-2</v>
      </c>
      <c r="Q103" s="139"/>
      <c r="R103" s="177"/>
      <c r="S103" s="177"/>
      <c r="T103" s="177"/>
      <c r="U103" s="5"/>
      <c r="V103" s="5"/>
      <c r="W103" s="5"/>
      <c r="X103" s="5"/>
      <c r="Y103" s="190"/>
      <c r="Z103" s="5"/>
      <c r="AA103" s="5"/>
      <c r="AB103" s="5"/>
    </row>
    <row r="104" spans="1:28" ht="15.75" customHeight="1" x14ac:dyDescent="0.25">
      <c r="A104" s="310"/>
      <c r="B104" s="549"/>
      <c r="C104" s="253"/>
      <c r="D104" s="24">
        <f>C95</f>
        <v>1890</v>
      </c>
      <c r="E104" s="290">
        <f>D104/$D$576</f>
        <v>4.9312366445674209E-2</v>
      </c>
      <c r="F104" s="47" t="s">
        <v>69</v>
      </c>
      <c r="G104" s="163">
        <v>559</v>
      </c>
      <c r="H104" s="163">
        <v>377</v>
      </c>
      <c r="I104" s="512">
        <v>426.97</v>
      </c>
      <c r="J104" s="513"/>
      <c r="K104" s="514">
        <f>I104*(1+J104)</f>
        <v>426.97</v>
      </c>
      <c r="L104" s="515"/>
      <c r="M104" s="512">
        <f>K104*(1+L104)</f>
        <v>426.97</v>
      </c>
      <c r="N104" s="513"/>
      <c r="O104" s="514">
        <f>M104*(1+N104)</f>
        <v>426.97</v>
      </c>
      <c r="Q104" s="140"/>
      <c r="R104" s="175">
        <f>IF(I104=$I$591*$E104,0,I104)</f>
        <v>426.97</v>
      </c>
      <c r="S104" s="175">
        <f>IF(H104=$H$591*$E104,0,H104)</f>
        <v>377</v>
      </c>
      <c r="T104" s="175">
        <f>IF(G104=$G$591*$E104,0,G104)</f>
        <v>559</v>
      </c>
      <c r="U104" s="5"/>
      <c r="V104" s="5"/>
      <c r="W104" s="5"/>
      <c r="X104" s="5"/>
      <c r="Y104" s="190"/>
      <c r="Z104" s="5"/>
      <c r="AA104" s="5"/>
      <c r="AB104" s="5"/>
    </row>
    <row r="105" spans="1:28" ht="15.75" customHeight="1" x14ac:dyDescent="0.25">
      <c r="A105" s="310"/>
      <c r="B105" s="549"/>
      <c r="C105" s="253"/>
      <c r="D105" s="24"/>
      <c r="E105" s="290"/>
      <c r="F105" s="48" t="s">
        <v>10</v>
      </c>
      <c r="G105" s="164">
        <v>71.52</v>
      </c>
      <c r="H105" s="164">
        <v>48.58</v>
      </c>
      <c r="I105" s="516">
        <v>49.88</v>
      </c>
      <c r="J105" s="517"/>
      <c r="K105" s="518">
        <f>K104*K106</f>
        <v>49.88</v>
      </c>
      <c r="L105" s="519"/>
      <c r="M105" s="516">
        <f>M104*M106</f>
        <v>49.88</v>
      </c>
      <c r="N105" s="517"/>
      <c r="O105" s="518">
        <f>O104*O106</f>
        <v>49.88</v>
      </c>
      <c r="Q105" s="141"/>
      <c r="R105" s="176">
        <f>IF(I105=$I$592*$E104,0,I105)</f>
        <v>49.88</v>
      </c>
      <c r="S105" s="176">
        <f>IF(H105=$H$592*$E104,0,H105)</f>
        <v>48.58</v>
      </c>
      <c r="T105" s="176">
        <f>IF(G105=$G$592*$E104,0,G105)</f>
        <v>71.52</v>
      </c>
      <c r="U105" s="5"/>
      <c r="V105" s="5"/>
      <c r="W105" s="5"/>
      <c r="X105" s="5"/>
      <c r="Y105" s="190"/>
      <c r="Z105" s="5"/>
      <c r="AA105" s="5"/>
      <c r="AB105" s="5"/>
    </row>
    <row r="106" spans="1:28" ht="15.75" customHeight="1" x14ac:dyDescent="0.25">
      <c r="A106" s="310"/>
      <c r="B106" s="549"/>
      <c r="C106" s="253"/>
      <c r="D106" s="24"/>
      <c r="E106" s="290"/>
      <c r="F106" s="49" t="s">
        <v>11</v>
      </c>
      <c r="G106" s="165">
        <f>G105/G104</f>
        <v>0.12794275491949911</v>
      </c>
      <c r="H106" s="165">
        <f>H105/H104</f>
        <v>0.12885941644562335</v>
      </c>
      <c r="I106" s="520">
        <f>I105/I104</f>
        <v>0.11682319600908729</v>
      </c>
      <c r="J106" s="521"/>
      <c r="K106" s="522">
        <f>I106*(1+J106)</f>
        <v>0.11682319600908729</v>
      </c>
      <c r="L106" s="523"/>
      <c r="M106" s="520">
        <f>K106*(1+L106)</f>
        <v>0.11682319600908729</v>
      </c>
      <c r="N106" s="521"/>
      <c r="O106" s="522">
        <f>M106*(1+N106)</f>
        <v>0.11682319600908729</v>
      </c>
      <c r="Q106" s="141"/>
      <c r="R106" s="168"/>
      <c r="S106" s="168"/>
      <c r="T106" s="168"/>
      <c r="U106" s="5"/>
      <c r="V106" s="5"/>
      <c r="W106" s="5"/>
      <c r="X106" s="5"/>
      <c r="Y106" s="190"/>
      <c r="Z106" s="5"/>
      <c r="AA106" s="5"/>
      <c r="AB106" s="5"/>
    </row>
    <row r="107" spans="1:28" ht="15.75" customHeight="1" x14ac:dyDescent="0.25">
      <c r="A107" s="324"/>
      <c r="B107" s="551"/>
      <c r="C107" s="255"/>
      <c r="D107" s="248">
        <f>C95</f>
        <v>1890</v>
      </c>
      <c r="E107" s="249">
        <f>C95/SUM($C$4:$C$565)</f>
        <v>1.3639703100180384E-2</v>
      </c>
      <c r="F107" s="50" t="s">
        <v>15</v>
      </c>
      <c r="G107" s="96">
        <f>G96+G99+G102+G105</f>
        <v>26158.969999999998</v>
      </c>
      <c r="H107" s="96">
        <f>H96+H99+H102+H105</f>
        <v>17808.940000000002</v>
      </c>
      <c r="I107" s="366">
        <f>I96+I99+I102+I105</f>
        <v>28660.63</v>
      </c>
      <c r="J107" s="448"/>
      <c r="K107" s="449">
        <f>K96+K99+K102+K105</f>
        <v>28660.63</v>
      </c>
      <c r="L107" s="400"/>
      <c r="M107" s="366">
        <f>M96+M99+M102+M105</f>
        <v>28660.63</v>
      </c>
      <c r="N107" s="448"/>
      <c r="O107" s="449">
        <f>O96+O99+O102+O105</f>
        <v>28660.63</v>
      </c>
      <c r="Q107" s="117"/>
      <c r="R107" s="168"/>
      <c r="S107" s="168"/>
      <c r="T107" s="168"/>
      <c r="U107" s="5"/>
      <c r="V107" s="5"/>
      <c r="W107" s="5"/>
      <c r="X107" s="5"/>
      <c r="Y107" s="190"/>
      <c r="Z107" s="5"/>
      <c r="AA107" s="5"/>
      <c r="AB107" s="5"/>
    </row>
    <row r="108" spans="1:28" ht="15.75" customHeight="1" x14ac:dyDescent="0.25">
      <c r="A108" s="323">
        <v>9</v>
      </c>
      <c r="B108" s="555" t="s">
        <v>93</v>
      </c>
      <c r="C108" s="257">
        <v>5566.5</v>
      </c>
      <c r="D108" s="24">
        <f>C108</f>
        <v>5566.5</v>
      </c>
      <c r="E108" s="290">
        <f>D108/$D$567</f>
        <v>5.9425488913295105E-2</v>
      </c>
      <c r="F108" s="39" t="s">
        <v>67</v>
      </c>
      <c r="G108" s="85">
        <v>2339.79</v>
      </c>
      <c r="H108" s="85">
        <v>1266.8900000000001</v>
      </c>
      <c r="I108" s="355">
        <v>4174.07</v>
      </c>
      <c r="J108" s="426"/>
      <c r="K108" s="427">
        <f>I108*(1+J108)</f>
        <v>4174.07</v>
      </c>
      <c r="L108" s="389"/>
      <c r="M108" s="355">
        <f>K108*(1+L108)</f>
        <v>4174.07</v>
      </c>
      <c r="N108" s="426"/>
      <c r="O108" s="427">
        <f>M108*(1+N108)</f>
        <v>4174.07</v>
      </c>
      <c r="Q108" s="134"/>
      <c r="R108" s="169">
        <f>IF(I108=$I$582*$E108,0,I108)</f>
        <v>4174.07</v>
      </c>
      <c r="S108" s="169">
        <f>IF(H108=$H$582*$E108,0,H108)</f>
        <v>1266.8900000000001</v>
      </c>
      <c r="T108" s="169">
        <f>IF(G108=$G$582*$E108,0,G108)</f>
        <v>2339.79</v>
      </c>
      <c r="U108" s="5"/>
      <c r="V108" s="5"/>
      <c r="W108" s="5"/>
      <c r="X108" s="5"/>
      <c r="Y108" s="190"/>
      <c r="Z108" s="5"/>
      <c r="AA108" s="5"/>
      <c r="AB108" s="5"/>
    </row>
    <row r="109" spans="1:28" ht="15.75" customHeight="1" x14ac:dyDescent="0.25">
      <c r="A109" s="310"/>
      <c r="B109" s="549"/>
      <c r="C109" s="253"/>
      <c r="D109" s="24"/>
      <c r="E109" s="290"/>
      <c r="F109" s="40" t="s">
        <v>10</v>
      </c>
      <c r="G109" s="86">
        <v>6522.95</v>
      </c>
      <c r="H109" s="86">
        <v>11044.3</v>
      </c>
      <c r="I109" s="356">
        <v>13417.62</v>
      </c>
      <c r="J109" s="428"/>
      <c r="K109" s="429">
        <f>K108*K110</f>
        <v>13417.62</v>
      </c>
      <c r="L109" s="390"/>
      <c r="M109" s="356">
        <f>M108*M110</f>
        <v>13417.62</v>
      </c>
      <c r="N109" s="428"/>
      <c r="O109" s="429">
        <f>O108*O110</f>
        <v>13417.62</v>
      </c>
      <c r="Q109" s="135"/>
      <c r="R109" s="170">
        <f>IF(I109=$I$583*$E108,0,I109)</f>
        <v>13417.62</v>
      </c>
      <c r="S109" s="170">
        <f>IF(H109=$H$583*$E108,0,H109)</f>
        <v>11044.3</v>
      </c>
      <c r="T109" s="170">
        <f>IF(G109=$G$583*$E108,0,G109)</f>
        <v>6522.95</v>
      </c>
      <c r="U109" s="5"/>
      <c r="V109" s="5"/>
      <c r="W109" s="5"/>
      <c r="X109" s="5"/>
      <c r="Y109" s="190"/>
      <c r="Z109" s="5"/>
      <c r="AA109" s="5"/>
      <c r="AB109" s="5"/>
    </row>
    <row r="110" spans="1:28" ht="15.75" customHeight="1" x14ac:dyDescent="0.25">
      <c r="A110" s="310"/>
      <c r="B110" s="549"/>
      <c r="C110" s="253"/>
      <c r="D110" s="24"/>
      <c r="E110" s="290"/>
      <c r="F110" s="41" t="s">
        <v>11</v>
      </c>
      <c r="G110" s="87">
        <f>G109/G108</f>
        <v>2.7878356604652552</v>
      </c>
      <c r="H110" s="87">
        <f>H109/H108</f>
        <v>8.7176471516864122</v>
      </c>
      <c r="I110" s="357">
        <f>I109/I108</f>
        <v>3.214517245757738</v>
      </c>
      <c r="J110" s="430"/>
      <c r="K110" s="431">
        <f>I110*(1+J110)</f>
        <v>3.214517245757738</v>
      </c>
      <c r="L110" s="391"/>
      <c r="M110" s="357">
        <f>K110*(1+L110)</f>
        <v>3.214517245757738</v>
      </c>
      <c r="N110" s="430"/>
      <c r="O110" s="431">
        <f>M110*(1+N110)</f>
        <v>3.214517245757738</v>
      </c>
      <c r="Q110" s="135"/>
      <c r="R110" s="171"/>
      <c r="S110" s="171"/>
      <c r="T110" s="171"/>
      <c r="U110" s="5"/>
      <c r="V110" s="5"/>
      <c r="W110" s="5"/>
      <c r="X110" s="5"/>
      <c r="Y110" s="190"/>
      <c r="Z110" s="5"/>
      <c r="AA110" s="5"/>
      <c r="AB110" s="5"/>
    </row>
    <row r="111" spans="1:28" ht="15.75" customHeight="1" x14ac:dyDescent="0.25">
      <c r="A111" s="310"/>
      <c r="B111" s="549"/>
      <c r="C111" s="253"/>
      <c r="D111" s="24">
        <f>C108</f>
        <v>5566.5</v>
      </c>
      <c r="E111" s="290">
        <f>D111/$D$570</f>
        <v>5.9425488913295105E-2</v>
      </c>
      <c r="F111" s="42" t="s">
        <v>12</v>
      </c>
      <c r="G111" s="88">
        <v>150179.6</v>
      </c>
      <c r="H111" s="88">
        <v>100250.64</v>
      </c>
      <c r="I111" s="358">
        <v>131395.01</v>
      </c>
      <c r="J111" s="432"/>
      <c r="K111" s="433">
        <f>I111*(1+J111)</f>
        <v>131395.01</v>
      </c>
      <c r="L111" s="392"/>
      <c r="M111" s="358">
        <f>K111*(1+L111)</f>
        <v>131395.01</v>
      </c>
      <c r="N111" s="432"/>
      <c r="O111" s="433">
        <f>M111*(1+N111)</f>
        <v>131395.01</v>
      </c>
      <c r="Q111" s="136"/>
      <c r="R111" s="172">
        <f>IF(I111=$I$585*$E111,0,I111)</f>
        <v>131395.01</v>
      </c>
      <c r="S111" s="172">
        <f>IF(H111=$H$585*$E111,0,H111)</f>
        <v>100250.64</v>
      </c>
      <c r="T111" s="172">
        <f>IF(G111=$G$585*$E111,0,G111)</f>
        <v>150179.6</v>
      </c>
      <c r="U111" s="5"/>
      <c r="V111" s="5"/>
      <c r="W111" s="5"/>
      <c r="X111" s="5"/>
      <c r="Y111" s="190"/>
      <c r="Z111" s="5"/>
      <c r="AA111" s="5"/>
      <c r="AB111" s="5"/>
    </row>
    <row r="112" spans="1:28" ht="15.75" customHeight="1" x14ac:dyDescent="0.25">
      <c r="A112" s="310"/>
      <c r="B112" s="549"/>
      <c r="C112" s="253"/>
      <c r="D112" s="24"/>
      <c r="E112" s="290"/>
      <c r="F112" s="43" t="s">
        <v>10</v>
      </c>
      <c r="G112" s="89">
        <v>27087.54</v>
      </c>
      <c r="H112" s="89">
        <v>21064.19</v>
      </c>
      <c r="I112" s="359">
        <v>21863.07</v>
      </c>
      <c r="J112" s="434"/>
      <c r="K112" s="435">
        <f>K111*K113</f>
        <v>21863.07</v>
      </c>
      <c r="L112" s="393"/>
      <c r="M112" s="359">
        <f>M111*M113</f>
        <v>21863.07</v>
      </c>
      <c r="N112" s="434"/>
      <c r="O112" s="435">
        <f>O111*O113</f>
        <v>21863.07</v>
      </c>
      <c r="Q112" s="137"/>
      <c r="R112" s="173">
        <f>IF(I112=$I$586*$E111,0,I112)</f>
        <v>21863.07</v>
      </c>
      <c r="S112" s="173">
        <f>IF(H112=$H$586*$E111,0,H112)</f>
        <v>21064.19</v>
      </c>
      <c r="T112" s="173">
        <f>IF(G112=$G$586*$E111,0,G112)</f>
        <v>27087.54</v>
      </c>
      <c r="U112" s="5"/>
      <c r="V112" s="5"/>
      <c r="W112" s="5"/>
      <c r="X112" s="5"/>
      <c r="Y112" s="190"/>
      <c r="Z112" s="5"/>
      <c r="AA112" s="5"/>
      <c r="AB112" s="5"/>
    </row>
    <row r="113" spans="1:28" ht="15.75" customHeight="1" x14ac:dyDescent="0.25">
      <c r="A113" s="310"/>
      <c r="B113" s="549"/>
      <c r="C113" s="253"/>
      <c r="D113" s="24"/>
      <c r="E113" s="290"/>
      <c r="F113" s="44" t="s">
        <v>11</v>
      </c>
      <c r="G113" s="90">
        <f>G112/G111</f>
        <v>0.18036763981259771</v>
      </c>
      <c r="H113" s="90">
        <f>H112/H111</f>
        <v>0.21011526709455419</v>
      </c>
      <c r="I113" s="360">
        <f>I112/I111</f>
        <v>0.16639193527973398</v>
      </c>
      <c r="J113" s="436"/>
      <c r="K113" s="437">
        <f>I113*(1+J113)</f>
        <v>0.16639193527973398</v>
      </c>
      <c r="L113" s="394"/>
      <c r="M113" s="360">
        <f>K113*(1+L113)</f>
        <v>0.16639193527973398</v>
      </c>
      <c r="N113" s="436"/>
      <c r="O113" s="437">
        <f>M113*(1+N113)</f>
        <v>0.16639193527973398</v>
      </c>
      <c r="Q113" s="137"/>
      <c r="R113" s="174"/>
      <c r="S113" s="174"/>
      <c r="T113" s="174"/>
      <c r="U113" s="5"/>
      <c r="V113" s="5"/>
      <c r="W113" s="5"/>
      <c r="X113" s="5"/>
      <c r="Y113" s="190"/>
      <c r="Z113" s="5"/>
      <c r="AA113" s="5"/>
      <c r="AB113" s="5"/>
    </row>
    <row r="114" spans="1:28" ht="15.75" customHeight="1" x14ac:dyDescent="0.25">
      <c r="A114" s="310"/>
      <c r="B114" s="549"/>
      <c r="C114" s="253"/>
      <c r="D114" s="24">
        <f>C108</f>
        <v>5566.5</v>
      </c>
      <c r="E114" s="290">
        <f>D114/$D$573</f>
        <v>5.9917058387060983E-2</v>
      </c>
      <c r="F114" s="45" t="s">
        <v>68</v>
      </c>
      <c r="G114" s="91">
        <v>426105.91</v>
      </c>
      <c r="H114" s="91">
        <v>242632.38</v>
      </c>
      <c r="I114" s="361">
        <v>585589.18000000005</v>
      </c>
      <c r="J114" s="438"/>
      <c r="K114" s="439">
        <f>I114*(1+J114)</f>
        <v>585589.18000000005</v>
      </c>
      <c r="L114" s="395"/>
      <c r="M114" s="361">
        <f>K114*(1+L114)</f>
        <v>585589.18000000005</v>
      </c>
      <c r="N114" s="438"/>
      <c r="O114" s="439">
        <f>M114*(1+N114)</f>
        <v>585589.18000000005</v>
      </c>
      <c r="Q114" s="138"/>
      <c r="R114" s="175">
        <f>IF(I114=$I$588*$E114,0,I114)</f>
        <v>585589.18000000005</v>
      </c>
      <c r="S114" s="175">
        <f>IF(H114=$H$588*$E114,0,H114)</f>
        <v>242632.38</v>
      </c>
      <c r="T114" s="175">
        <f>IF(G114=$G$588*$E114,0,G114)</f>
        <v>426105.91</v>
      </c>
      <c r="U114" s="5"/>
      <c r="V114" s="5"/>
      <c r="W114" s="5"/>
      <c r="X114" s="5"/>
      <c r="Y114" s="190"/>
      <c r="Z114" s="5"/>
      <c r="AA114" s="5"/>
      <c r="AB114" s="5"/>
    </row>
    <row r="115" spans="1:28" ht="15.75" customHeight="1" x14ac:dyDescent="0.25">
      <c r="A115" s="310"/>
      <c r="B115" s="549"/>
      <c r="C115" s="253"/>
      <c r="D115" s="24"/>
      <c r="E115" s="290"/>
      <c r="F115" s="46" t="s">
        <v>10</v>
      </c>
      <c r="G115" s="92">
        <v>43223.27</v>
      </c>
      <c r="H115" s="92">
        <v>20200.02</v>
      </c>
      <c r="I115" s="362">
        <v>48984.79</v>
      </c>
      <c r="J115" s="440"/>
      <c r="K115" s="441">
        <f>K114*K116</f>
        <v>48984.79</v>
      </c>
      <c r="L115" s="396"/>
      <c r="M115" s="362">
        <f>M114*M116</f>
        <v>48984.79</v>
      </c>
      <c r="N115" s="440"/>
      <c r="O115" s="441">
        <f>O114*O116</f>
        <v>48984.79</v>
      </c>
      <c r="Q115" s="139"/>
      <c r="R115" s="176">
        <f>IF(I115=$I$589*$E114,0,I115)</f>
        <v>48984.79</v>
      </c>
      <c r="S115" s="176">
        <f>IF(H115=$H$589*$E114,0,H115)</f>
        <v>20200.02</v>
      </c>
      <c r="T115" s="176">
        <f>IF(G115=$G$589*$E114,0,G115)</f>
        <v>43223.27</v>
      </c>
      <c r="U115" s="5"/>
      <c r="V115" s="5"/>
      <c r="W115" s="5"/>
      <c r="X115" s="5"/>
      <c r="Y115" s="190"/>
      <c r="Z115" s="5"/>
      <c r="AA115" s="5"/>
      <c r="AB115" s="5"/>
    </row>
    <row r="116" spans="1:28" ht="15.75" customHeight="1" x14ac:dyDescent="0.25">
      <c r="A116" s="310"/>
      <c r="B116" s="549"/>
      <c r="C116" s="253"/>
      <c r="D116" s="24"/>
      <c r="E116" s="290"/>
      <c r="F116" s="46" t="s">
        <v>11</v>
      </c>
      <c r="G116" s="92">
        <f>G115/G114</f>
        <v>0.10143785614238487</v>
      </c>
      <c r="H116" s="92">
        <f>H115/H114</f>
        <v>8.325360366163824E-2</v>
      </c>
      <c r="I116" s="362">
        <f>I115/I114</f>
        <v>8.3650435617679958E-2</v>
      </c>
      <c r="J116" s="440"/>
      <c r="K116" s="441">
        <f>I116*(1+J116)</f>
        <v>8.3650435617679958E-2</v>
      </c>
      <c r="L116" s="396"/>
      <c r="M116" s="362">
        <f>K116*(1+L116)</f>
        <v>8.3650435617679958E-2</v>
      </c>
      <c r="N116" s="440"/>
      <c r="O116" s="441">
        <f>M116*(1+N116)</f>
        <v>8.3650435617679958E-2</v>
      </c>
      <c r="Q116" s="139"/>
      <c r="R116" s="177"/>
      <c r="S116" s="177"/>
      <c r="T116" s="177"/>
      <c r="U116" s="5"/>
      <c r="V116" s="5"/>
      <c r="W116" s="5"/>
      <c r="X116" s="5"/>
      <c r="Y116" s="190"/>
      <c r="Z116" s="5"/>
      <c r="AA116" s="5"/>
      <c r="AB116" s="5"/>
    </row>
    <row r="117" spans="1:28" ht="15.75" hidden="1" customHeight="1" x14ac:dyDescent="0.25">
      <c r="A117" s="310"/>
      <c r="B117" s="549"/>
      <c r="C117" s="253"/>
      <c r="D117" s="24"/>
      <c r="E117" s="290">
        <f>D117/$D$576</f>
        <v>0</v>
      </c>
      <c r="F117" s="47" t="s">
        <v>69</v>
      </c>
      <c r="G117" s="93">
        <f>G$591*$E117</f>
        <v>0</v>
      </c>
      <c r="H117" s="93">
        <f>H$591*$E117</f>
        <v>0</v>
      </c>
      <c r="I117" s="363">
        <f>I$591*$E117</f>
        <v>0</v>
      </c>
      <c r="J117" s="442"/>
      <c r="K117" s="443">
        <f>K$591*$E117</f>
        <v>0</v>
      </c>
      <c r="L117" s="397"/>
      <c r="M117" s="363">
        <f>M$591*$E117</f>
        <v>0</v>
      </c>
      <c r="N117" s="442"/>
      <c r="O117" s="443">
        <f>O$591*$E117</f>
        <v>0</v>
      </c>
      <c r="Q117" s="140"/>
      <c r="R117" s="175">
        <f>IF(I117=$I$591*$E117,0,I117)</f>
        <v>0</v>
      </c>
      <c r="S117" s="175">
        <f>IF(H117=$H$591*$E117,0,H117)</f>
        <v>0</v>
      </c>
      <c r="T117" s="175">
        <f>IF(G117=$G$591*$E117,0,G117)</f>
        <v>0</v>
      </c>
      <c r="U117" s="5"/>
      <c r="V117" s="5"/>
      <c r="W117" s="5"/>
      <c r="X117" s="5"/>
      <c r="Y117" s="190"/>
      <c r="Z117" s="5"/>
      <c r="AA117" s="5"/>
      <c r="AB117" s="5"/>
    </row>
    <row r="118" spans="1:28" ht="15.75" hidden="1" customHeight="1" x14ac:dyDescent="0.25">
      <c r="A118" s="310"/>
      <c r="B118" s="549"/>
      <c r="C118" s="253"/>
      <c r="D118" s="24"/>
      <c r="E118" s="290"/>
      <c r="F118" s="48" t="s">
        <v>10</v>
      </c>
      <c r="G118" s="94">
        <f>G$592*$E117</f>
        <v>0</v>
      </c>
      <c r="H118" s="94">
        <f>H$592*$E117</f>
        <v>0</v>
      </c>
      <c r="I118" s="364">
        <f>I$592*$E117</f>
        <v>0</v>
      </c>
      <c r="J118" s="444"/>
      <c r="K118" s="445">
        <f>K$592*$E117</f>
        <v>0</v>
      </c>
      <c r="L118" s="398"/>
      <c r="M118" s="364">
        <f>M$592*$E117</f>
        <v>0</v>
      </c>
      <c r="N118" s="444"/>
      <c r="O118" s="445">
        <f>O$592*$E117</f>
        <v>0</v>
      </c>
      <c r="Q118" s="141"/>
      <c r="R118" s="176">
        <f>IF(I118=$I$592*$E117,0,I118)</f>
        <v>0</v>
      </c>
      <c r="S118" s="176">
        <f>IF(H118=$H$592*$E117,0,H118)</f>
        <v>0</v>
      </c>
      <c r="T118" s="176">
        <f>IF(G118=$G$592*$E117,0,G118)</f>
        <v>0</v>
      </c>
      <c r="U118" s="5"/>
      <c r="V118" s="5"/>
      <c r="W118" s="5"/>
      <c r="X118" s="5"/>
      <c r="Y118" s="190"/>
      <c r="Z118" s="5"/>
      <c r="AA118" s="5"/>
      <c r="AB118" s="5"/>
    </row>
    <row r="119" spans="1:28" ht="15.75" hidden="1" customHeight="1" x14ac:dyDescent="0.25">
      <c r="A119" s="310"/>
      <c r="B119" s="549"/>
      <c r="C119" s="253"/>
      <c r="D119" s="24"/>
      <c r="E119" s="290"/>
      <c r="F119" s="49" t="s">
        <v>11</v>
      </c>
      <c r="G119" s="95" t="e">
        <f>G118/G117</f>
        <v>#DIV/0!</v>
      </c>
      <c r="H119" s="95" t="e">
        <f>H118/H117</f>
        <v>#DIV/0!</v>
      </c>
      <c r="I119" s="365" t="e">
        <f>I118/I117</f>
        <v>#DIV/0!</v>
      </c>
      <c r="J119" s="446"/>
      <c r="K119" s="447" t="e">
        <f>K118/K117</f>
        <v>#DIV/0!</v>
      </c>
      <c r="L119" s="399"/>
      <c r="M119" s="365" t="e">
        <f>M118/M117</f>
        <v>#DIV/0!</v>
      </c>
      <c r="N119" s="446"/>
      <c r="O119" s="447" t="e">
        <f>O118/O117</f>
        <v>#DIV/0!</v>
      </c>
      <c r="Q119" s="141"/>
      <c r="R119" s="168"/>
      <c r="S119" s="168"/>
      <c r="T119" s="168"/>
      <c r="U119" s="5"/>
      <c r="V119" s="5"/>
      <c r="W119" s="5"/>
      <c r="X119" s="5"/>
      <c r="Y119" s="190"/>
      <c r="Z119" s="5"/>
      <c r="AA119" s="5"/>
      <c r="AB119" s="5"/>
    </row>
    <row r="120" spans="1:28" ht="15.75" customHeight="1" x14ac:dyDescent="0.25">
      <c r="A120" s="324"/>
      <c r="B120" s="551"/>
      <c r="C120" s="255"/>
      <c r="D120" s="248">
        <f>C108</f>
        <v>5566.5</v>
      </c>
      <c r="E120" s="249">
        <f>C108/SUM($C$4:$C$565)</f>
        <v>4.0172173178388414E-2</v>
      </c>
      <c r="F120" s="52" t="s">
        <v>15</v>
      </c>
      <c r="G120" s="501">
        <f>G109+G112+G115+G118</f>
        <v>76833.759999999995</v>
      </c>
      <c r="H120" s="501">
        <f>H109+H112+H115+H118</f>
        <v>52308.509999999995</v>
      </c>
      <c r="I120" s="502">
        <f>I109+I112+I115+I118</f>
        <v>84265.48000000001</v>
      </c>
      <c r="J120" s="503"/>
      <c r="K120" s="504">
        <f>K109+K112+K115+K118</f>
        <v>84265.48000000001</v>
      </c>
      <c r="L120" s="505"/>
      <c r="M120" s="502">
        <f>M109+M112+M115+M118</f>
        <v>84265.48000000001</v>
      </c>
      <c r="N120" s="503"/>
      <c r="O120" s="504">
        <f>O109+O112+O115+O118</f>
        <v>84265.48000000001</v>
      </c>
      <c r="Q120" s="117"/>
      <c r="R120" s="168"/>
      <c r="S120" s="168"/>
      <c r="T120" s="168"/>
      <c r="U120" s="5"/>
      <c r="V120" s="5"/>
      <c r="W120" s="5"/>
      <c r="X120" s="5"/>
      <c r="Y120" s="190"/>
      <c r="Z120" s="5"/>
      <c r="AA120" s="5"/>
      <c r="AB120" s="5"/>
    </row>
    <row r="121" spans="1:28" ht="15.75" customHeight="1" x14ac:dyDescent="0.25">
      <c r="A121" s="323">
        <v>10</v>
      </c>
      <c r="B121" s="555" t="s">
        <v>94</v>
      </c>
      <c r="C121" s="257">
        <v>549.04999999999995</v>
      </c>
      <c r="D121" s="24">
        <f>C121</f>
        <v>549.04999999999995</v>
      </c>
      <c r="E121" s="290">
        <f>D121/$D$567</f>
        <v>5.8614146569378736E-3</v>
      </c>
      <c r="F121" s="39" t="s">
        <v>67</v>
      </c>
      <c r="G121" s="85">
        <v>230.78</v>
      </c>
      <c r="H121" s="85">
        <v>124.96</v>
      </c>
      <c r="I121" s="355">
        <v>411.71</v>
      </c>
      <c r="J121" s="426"/>
      <c r="K121" s="427">
        <f>I121*(1+J121)</f>
        <v>411.71</v>
      </c>
      <c r="L121" s="389"/>
      <c r="M121" s="355">
        <f>K121*(1+L121)</f>
        <v>411.71</v>
      </c>
      <c r="N121" s="426"/>
      <c r="O121" s="427">
        <f>M121*(1+N121)</f>
        <v>411.71</v>
      </c>
      <c r="Q121" s="134"/>
      <c r="R121" s="169">
        <f>IF(I121=$I$582*$E121,0,I121)</f>
        <v>411.71</v>
      </c>
      <c r="S121" s="169">
        <f>IF(H121=$H$582*$E121,0,H121)</f>
        <v>124.96</v>
      </c>
      <c r="T121" s="169">
        <f>IF(G121=$G$582*$E121,0,G121)</f>
        <v>230.78</v>
      </c>
      <c r="U121" s="5"/>
      <c r="V121" s="5"/>
      <c r="W121" s="5"/>
      <c r="X121" s="5"/>
      <c r="Y121" s="190"/>
      <c r="Z121" s="5"/>
      <c r="AA121" s="5"/>
      <c r="AB121" s="5"/>
    </row>
    <row r="122" spans="1:28" ht="15.75" customHeight="1" x14ac:dyDescent="0.25">
      <c r="A122" s="310"/>
      <c r="B122" s="549"/>
      <c r="C122" s="253"/>
      <c r="D122" s="24"/>
      <c r="E122" s="290"/>
      <c r="F122" s="40" t="s">
        <v>10</v>
      </c>
      <c r="G122" s="86">
        <v>643.39</v>
      </c>
      <c r="H122" s="86">
        <v>1089.3499999999999</v>
      </c>
      <c r="I122" s="356">
        <v>1323.44</v>
      </c>
      <c r="J122" s="428"/>
      <c r="K122" s="429">
        <f>K121*K123</f>
        <v>1323.44</v>
      </c>
      <c r="L122" s="390"/>
      <c r="M122" s="356">
        <f>M121*M123</f>
        <v>1323.44</v>
      </c>
      <c r="N122" s="428"/>
      <c r="O122" s="429">
        <f>O121*O123</f>
        <v>1323.44</v>
      </c>
      <c r="Q122" s="135"/>
      <c r="R122" s="170">
        <f>IF(I122=$I$583*$E121,0,I122)</f>
        <v>1323.44</v>
      </c>
      <c r="S122" s="170">
        <f>IF(H122=$H$583*$E121,0,H122)</f>
        <v>1089.3499999999999</v>
      </c>
      <c r="T122" s="170">
        <f>IF(G122=$G$583*$E121,0,G122)</f>
        <v>643.39</v>
      </c>
      <c r="U122" s="5"/>
      <c r="V122" s="5"/>
      <c r="W122" s="5"/>
      <c r="X122" s="5"/>
      <c r="Y122" s="190"/>
      <c r="Z122" s="5"/>
      <c r="AA122" s="5"/>
      <c r="AB122" s="5"/>
    </row>
    <row r="123" spans="1:28" ht="15.75" customHeight="1" x14ac:dyDescent="0.25">
      <c r="A123" s="310"/>
      <c r="B123" s="549"/>
      <c r="C123" s="253"/>
      <c r="D123" s="24"/>
      <c r="E123" s="290"/>
      <c r="F123" s="41" t="s">
        <v>11</v>
      </c>
      <c r="G123" s="87">
        <f>G122/G121</f>
        <v>2.7878932316491896</v>
      </c>
      <c r="H123" s="87">
        <f>H122/H121</f>
        <v>8.7175896286811785</v>
      </c>
      <c r="I123" s="357">
        <f>I122/I121</f>
        <v>3.2144956401350466</v>
      </c>
      <c r="J123" s="430"/>
      <c r="K123" s="431">
        <f>I123*(1+J123)</f>
        <v>3.2144956401350466</v>
      </c>
      <c r="L123" s="391"/>
      <c r="M123" s="357">
        <f>K123*(1+L123)</f>
        <v>3.2144956401350466</v>
      </c>
      <c r="N123" s="430"/>
      <c r="O123" s="431">
        <f>M123*(1+N123)</f>
        <v>3.2144956401350466</v>
      </c>
      <c r="Q123" s="135"/>
      <c r="R123" s="171"/>
      <c r="S123" s="171"/>
      <c r="T123" s="171"/>
      <c r="U123" s="5"/>
      <c r="V123" s="5"/>
      <c r="W123" s="5"/>
      <c r="X123" s="5"/>
      <c r="Y123" s="190"/>
      <c r="Z123" s="5"/>
      <c r="AA123" s="5"/>
      <c r="AB123" s="5"/>
    </row>
    <row r="124" spans="1:28" ht="15.75" customHeight="1" x14ac:dyDescent="0.25">
      <c r="A124" s="310"/>
      <c r="B124" s="549"/>
      <c r="C124" s="253"/>
      <c r="D124" s="24">
        <f>C121</f>
        <v>549.04999999999995</v>
      </c>
      <c r="E124" s="290">
        <f>D124/$D$570</f>
        <v>5.8614146569378736E-3</v>
      </c>
      <c r="F124" s="42" t="s">
        <v>12</v>
      </c>
      <c r="G124" s="88">
        <v>14812.92</v>
      </c>
      <c r="H124" s="88">
        <v>9888.19</v>
      </c>
      <c r="I124" s="358">
        <v>12960.11</v>
      </c>
      <c r="J124" s="432"/>
      <c r="K124" s="433">
        <f>I124*(1+J124)</f>
        <v>12960.11</v>
      </c>
      <c r="L124" s="392"/>
      <c r="M124" s="358">
        <f>K124*(1+L124)</f>
        <v>12960.11</v>
      </c>
      <c r="N124" s="432"/>
      <c r="O124" s="433">
        <f>M124*(1+N124)</f>
        <v>12960.11</v>
      </c>
      <c r="Q124" s="136"/>
      <c r="R124" s="172">
        <f>IF(I124=$I$585*$E124,0,I124)</f>
        <v>12960.11</v>
      </c>
      <c r="S124" s="172">
        <f>IF(H124=$H$585*$E124,0,H124)</f>
        <v>9888.19</v>
      </c>
      <c r="T124" s="172">
        <f>IF(G124=$G$585*$E124,0,G124)</f>
        <v>14812.92</v>
      </c>
      <c r="U124" s="5"/>
      <c r="V124" s="5"/>
      <c r="W124" s="5"/>
      <c r="X124" s="5"/>
      <c r="Y124" s="190"/>
      <c r="Z124" s="5"/>
      <c r="AA124" s="5"/>
      <c r="AB124" s="5"/>
    </row>
    <row r="125" spans="1:28" ht="15.75" customHeight="1" x14ac:dyDescent="0.25">
      <c r="A125" s="310"/>
      <c r="B125" s="549"/>
      <c r="C125" s="253"/>
      <c r="D125" s="24"/>
      <c r="E125" s="290"/>
      <c r="F125" s="43" t="s">
        <v>10</v>
      </c>
      <c r="G125" s="89">
        <v>2671.77</v>
      </c>
      <c r="H125" s="89">
        <v>2077.66</v>
      </c>
      <c r="I125" s="359">
        <v>2156.46</v>
      </c>
      <c r="J125" s="434"/>
      <c r="K125" s="435">
        <f>K124*K126</f>
        <v>2156.46</v>
      </c>
      <c r="L125" s="393"/>
      <c r="M125" s="359">
        <f>M124*M126</f>
        <v>2156.46</v>
      </c>
      <c r="N125" s="434"/>
      <c r="O125" s="435">
        <f>O124*O126</f>
        <v>2156.46</v>
      </c>
      <c r="Q125" s="137"/>
      <c r="R125" s="173">
        <f>IF(I125=$I$586*$E124,0,I125)</f>
        <v>2156.46</v>
      </c>
      <c r="S125" s="173">
        <f>IF(H125=$H$586*$E124,0,H125)</f>
        <v>2077.66</v>
      </c>
      <c r="T125" s="173">
        <f>IF(G125=$G$586*$E124,0,G125)</f>
        <v>2671.77</v>
      </c>
      <c r="U125" s="5"/>
      <c r="V125" s="5"/>
      <c r="W125" s="5"/>
      <c r="X125" s="5"/>
      <c r="Y125" s="190"/>
      <c r="Z125" s="5"/>
      <c r="AA125" s="5"/>
      <c r="AB125" s="5"/>
    </row>
    <row r="126" spans="1:28" ht="15.75" customHeight="1" x14ac:dyDescent="0.25">
      <c r="A126" s="310"/>
      <c r="B126" s="549"/>
      <c r="C126" s="253"/>
      <c r="D126" s="24"/>
      <c r="E126" s="290"/>
      <c r="F126" s="44" t="s">
        <v>11</v>
      </c>
      <c r="G126" s="90">
        <f>G125/G124</f>
        <v>0.18036754400887872</v>
      </c>
      <c r="H126" s="90">
        <f>H125/H124</f>
        <v>0.2101152991599069</v>
      </c>
      <c r="I126" s="360">
        <f>I125/I124</f>
        <v>0.16639210623983902</v>
      </c>
      <c r="J126" s="436"/>
      <c r="K126" s="437">
        <f>I126*(1+J126)</f>
        <v>0.16639210623983902</v>
      </c>
      <c r="L126" s="394"/>
      <c r="M126" s="360">
        <f>K126*(1+L126)</f>
        <v>0.16639210623983902</v>
      </c>
      <c r="N126" s="436"/>
      <c r="O126" s="437">
        <f>M126*(1+N126)</f>
        <v>0.16639210623983902</v>
      </c>
      <c r="Q126" s="137"/>
      <c r="R126" s="174"/>
      <c r="S126" s="174"/>
      <c r="T126" s="174"/>
      <c r="U126" s="5"/>
      <c r="V126" s="5"/>
      <c r="W126" s="5"/>
      <c r="X126" s="5"/>
      <c r="Y126" s="190"/>
      <c r="Z126" s="5"/>
      <c r="AA126" s="5"/>
      <c r="AB126" s="5"/>
    </row>
    <row r="127" spans="1:28" ht="15.75" customHeight="1" x14ac:dyDescent="0.25">
      <c r="A127" s="310"/>
      <c r="B127" s="549"/>
      <c r="C127" s="253"/>
      <c r="D127" s="24">
        <f>C121</f>
        <v>549.04999999999995</v>
      </c>
      <c r="E127" s="290">
        <f>D127/$D$573</f>
        <v>5.9099004594297729E-3</v>
      </c>
      <c r="F127" s="45" t="s">
        <v>68</v>
      </c>
      <c r="G127" s="91">
        <v>42028.82</v>
      </c>
      <c r="H127" s="91">
        <v>23931.97</v>
      </c>
      <c r="I127" s="361">
        <v>57759.41</v>
      </c>
      <c r="J127" s="438"/>
      <c r="K127" s="439">
        <f>I127*(1+J127)</f>
        <v>57759.41</v>
      </c>
      <c r="L127" s="395"/>
      <c r="M127" s="361">
        <f>K127*(1+L127)</f>
        <v>57759.41</v>
      </c>
      <c r="N127" s="438"/>
      <c r="O127" s="439">
        <f>M127*(1+N127)</f>
        <v>57759.41</v>
      </c>
      <c r="Q127" s="138"/>
      <c r="R127" s="175">
        <f>IF(I127=$I$588*$E127,0,I127)</f>
        <v>57759.41</v>
      </c>
      <c r="S127" s="175">
        <f>IF(H127=$H$588*$E127,0,H127)</f>
        <v>23931.97</v>
      </c>
      <c r="T127" s="175">
        <f>IF(G127=$G$588*$E127,0,G127)</f>
        <v>42028.82</v>
      </c>
      <c r="U127" s="5"/>
      <c r="V127" s="5"/>
      <c r="W127" s="5"/>
      <c r="X127" s="5"/>
      <c r="Y127" s="190"/>
      <c r="Z127" s="5"/>
      <c r="AA127" s="5"/>
      <c r="AB127" s="5"/>
    </row>
    <row r="128" spans="1:28" ht="15.75" customHeight="1" x14ac:dyDescent="0.25">
      <c r="A128" s="310"/>
      <c r="B128" s="549"/>
      <c r="C128" s="253"/>
      <c r="D128" s="24"/>
      <c r="E128" s="290"/>
      <c r="F128" s="46" t="s">
        <v>10</v>
      </c>
      <c r="G128" s="92">
        <v>4263.3100000000004</v>
      </c>
      <c r="H128" s="92">
        <v>1992.42</v>
      </c>
      <c r="I128" s="362">
        <v>4831.6000000000004</v>
      </c>
      <c r="J128" s="440"/>
      <c r="K128" s="441">
        <f>K127*K129</f>
        <v>4831.6000000000004</v>
      </c>
      <c r="L128" s="396"/>
      <c r="M128" s="362">
        <f>M127*M129</f>
        <v>4831.6000000000004</v>
      </c>
      <c r="N128" s="440"/>
      <c r="O128" s="441">
        <f>O127*O129</f>
        <v>4831.6000000000004</v>
      </c>
      <c r="Q128" s="139"/>
      <c r="R128" s="176">
        <f>IF(I128=$I$589*$E127,0,I128)</f>
        <v>4831.6000000000004</v>
      </c>
      <c r="S128" s="176">
        <f>IF(H128=$H$589*$E127,0,H128)</f>
        <v>1992.42</v>
      </c>
      <c r="T128" s="176">
        <f>IF(G128=$G$589*$E127,0,G128)</f>
        <v>4263.3100000000004</v>
      </c>
      <c r="U128" s="5"/>
      <c r="V128" s="5"/>
      <c r="W128" s="5"/>
      <c r="X128" s="5"/>
      <c r="Y128" s="190"/>
      <c r="Z128" s="5"/>
      <c r="AA128" s="5"/>
      <c r="AB128" s="5"/>
    </row>
    <row r="129" spans="1:28" ht="15.75" customHeight="1" x14ac:dyDescent="0.25">
      <c r="A129" s="310"/>
      <c r="B129" s="549"/>
      <c r="C129" s="253"/>
      <c r="D129" s="24"/>
      <c r="E129" s="290"/>
      <c r="F129" s="46" t="s">
        <v>11</v>
      </c>
      <c r="G129" s="92">
        <f>G128/G127</f>
        <v>0.10143777531703246</v>
      </c>
      <c r="H129" s="92">
        <f>H128/H127</f>
        <v>8.3253488952225826E-2</v>
      </c>
      <c r="I129" s="362">
        <f>I128/I127</f>
        <v>8.3650438950120851E-2</v>
      </c>
      <c r="J129" s="440"/>
      <c r="K129" s="441">
        <f>I129*(1+J129)</f>
        <v>8.3650438950120851E-2</v>
      </c>
      <c r="L129" s="396"/>
      <c r="M129" s="362">
        <f>K129*(1+L129)</f>
        <v>8.3650438950120851E-2</v>
      </c>
      <c r="N129" s="440"/>
      <c r="O129" s="441">
        <f>M129*(1+N129)</f>
        <v>8.3650438950120851E-2</v>
      </c>
      <c r="Q129" s="139"/>
      <c r="R129" s="177"/>
      <c r="S129" s="177"/>
      <c r="T129" s="177"/>
      <c r="U129" s="5"/>
      <c r="V129" s="5"/>
      <c r="W129" s="5"/>
      <c r="X129" s="5"/>
      <c r="Y129" s="190"/>
      <c r="Z129" s="5"/>
      <c r="AA129" s="5"/>
      <c r="AB129" s="5"/>
    </row>
    <row r="130" spans="1:28" ht="15.75" hidden="1" customHeight="1" x14ac:dyDescent="0.25">
      <c r="A130" s="310"/>
      <c r="B130" s="549"/>
      <c r="C130" s="253"/>
      <c r="D130" s="24"/>
      <c r="E130" s="290">
        <f>D130/$D$576</f>
        <v>0</v>
      </c>
      <c r="F130" s="47" t="s">
        <v>69</v>
      </c>
      <c r="G130" s="93">
        <f>G$591*$E130</f>
        <v>0</v>
      </c>
      <c r="H130" s="93">
        <f>H$591*$E130</f>
        <v>0</v>
      </c>
      <c r="I130" s="363">
        <f>I$591*$E130</f>
        <v>0</v>
      </c>
      <c r="J130" s="442"/>
      <c r="K130" s="443">
        <f>K$591*$E130</f>
        <v>0</v>
      </c>
      <c r="L130" s="397"/>
      <c r="M130" s="363">
        <f>M$591*$E130</f>
        <v>0</v>
      </c>
      <c r="N130" s="442"/>
      <c r="O130" s="443">
        <f>O$591*$E130</f>
        <v>0</v>
      </c>
      <c r="Q130" s="140"/>
      <c r="R130" s="175">
        <f>IF(I130=$I$591*$E130,0,I130)</f>
        <v>0</v>
      </c>
      <c r="S130" s="175">
        <f>IF(H130=$H$591*$E130,0,H130)</f>
        <v>0</v>
      </c>
      <c r="T130" s="175">
        <f>IF(G130=$G$591*$E130,0,G130)</f>
        <v>0</v>
      </c>
      <c r="U130" s="5"/>
      <c r="V130" s="5"/>
      <c r="W130" s="5"/>
      <c r="X130" s="5"/>
      <c r="Y130" s="190"/>
      <c r="Z130" s="5"/>
      <c r="AA130" s="5"/>
      <c r="AB130" s="5"/>
    </row>
    <row r="131" spans="1:28" ht="15.75" hidden="1" customHeight="1" x14ac:dyDescent="0.25">
      <c r="A131" s="310"/>
      <c r="B131" s="549"/>
      <c r="C131" s="253"/>
      <c r="D131" s="24"/>
      <c r="E131" s="290"/>
      <c r="F131" s="48" t="s">
        <v>10</v>
      </c>
      <c r="G131" s="94">
        <f>G$592*$E130</f>
        <v>0</v>
      </c>
      <c r="H131" s="94">
        <f>H$592*$E130</f>
        <v>0</v>
      </c>
      <c r="I131" s="364">
        <f>I$592*$E130</f>
        <v>0</v>
      </c>
      <c r="J131" s="444"/>
      <c r="K131" s="445">
        <f>K$592*$E130</f>
        <v>0</v>
      </c>
      <c r="L131" s="398"/>
      <c r="M131" s="364">
        <f>M$592*$E130</f>
        <v>0</v>
      </c>
      <c r="N131" s="444"/>
      <c r="O131" s="445">
        <f>O$592*$E130</f>
        <v>0</v>
      </c>
      <c r="Q131" s="141"/>
      <c r="R131" s="176">
        <f>IF(I131=$I$592*$E130,0,I131)</f>
        <v>0</v>
      </c>
      <c r="S131" s="176">
        <f>IF(H131=$H$592*$E130,0,H131)</f>
        <v>0</v>
      </c>
      <c r="T131" s="176">
        <f>IF(G131=$G$592*$E130,0,G131)</f>
        <v>0</v>
      </c>
      <c r="U131" s="5"/>
      <c r="V131" s="5"/>
      <c r="W131" s="5"/>
      <c r="X131" s="5"/>
      <c r="Y131" s="190"/>
      <c r="Z131" s="5"/>
      <c r="AA131" s="5"/>
      <c r="AB131" s="5"/>
    </row>
    <row r="132" spans="1:28" ht="15.75" hidden="1" customHeight="1" x14ac:dyDescent="0.25">
      <c r="A132" s="310"/>
      <c r="B132" s="549"/>
      <c r="C132" s="253"/>
      <c r="D132" s="24"/>
      <c r="E132" s="290"/>
      <c r="F132" s="49" t="s">
        <v>11</v>
      </c>
      <c r="G132" s="95" t="e">
        <f>G131/G130</f>
        <v>#DIV/0!</v>
      </c>
      <c r="H132" s="95" t="e">
        <f>H131/H130</f>
        <v>#DIV/0!</v>
      </c>
      <c r="I132" s="365" t="e">
        <f>I131/I130</f>
        <v>#DIV/0!</v>
      </c>
      <c r="J132" s="446"/>
      <c r="K132" s="447" t="e">
        <f>K131/K130</f>
        <v>#DIV/0!</v>
      </c>
      <c r="L132" s="399"/>
      <c r="M132" s="365" t="e">
        <f>M131/M130</f>
        <v>#DIV/0!</v>
      </c>
      <c r="N132" s="446"/>
      <c r="O132" s="447" t="e">
        <f>O131/O130</f>
        <v>#DIV/0!</v>
      </c>
      <c r="Q132" s="141"/>
      <c r="R132" s="168"/>
      <c r="S132" s="168"/>
      <c r="T132" s="168"/>
      <c r="U132" s="5"/>
      <c r="V132" s="5"/>
      <c r="W132" s="5"/>
      <c r="X132" s="5"/>
      <c r="Y132" s="190"/>
      <c r="Z132" s="5"/>
      <c r="AA132" s="5"/>
      <c r="AB132" s="5"/>
    </row>
    <row r="133" spans="1:28" ht="15.75" customHeight="1" x14ac:dyDescent="0.25">
      <c r="A133" s="324"/>
      <c r="B133" s="551"/>
      <c r="C133" s="255"/>
      <c r="D133" s="248">
        <f>C121</f>
        <v>549.04999999999995</v>
      </c>
      <c r="E133" s="249">
        <f>C121/SUM($C$4:$C$565)</f>
        <v>3.962369834473037E-3</v>
      </c>
      <c r="F133" s="52" t="s">
        <v>15</v>
      </c>
      <c r="G133" s="501">
        <f>G122+G125+G128+G131</f>
        <v>7578.47</v>
      </c>
      <c r="H133" s="501">
        <f>H122+H125+H128+H131</f>
        <v>5159.43</v>
      </c>
      <c r="I133" s="502">
        <f>I122+I125+I128+I131</f>
        <v>8311.5</v>
      </c>
      <c r="J133" s="503"/>
      <c r="K133" s="504">
        <f>K122+K125+K128+K131</f>
        <v>8311.5</v>
      </c>
      <c r="L133" s="505"/>
      <c r="M133" s="502">
        <f>M122+M125+M128+M131</f>
        <v>8311.5</v>
      </c>
      <c r="N133" s="503"/>
      <c r="O133" s="504">
        <f>O122+O125+O128+O131</f>
        <v>8311.5</v>
      </c>
      <c r="Q133" s="117"/>
      <c r="R133" s="168"/>
      <c r="S133" s="168"/>
      <c r="T133" s="168"/>
      <c r="U133" s="5"/>
      <c r="V133" s="5"/>
      <c r="W133" s="5"/>
      <c r="X133" s="5"/>
      <c r="Y133" s="190"/>
      <c r="Z133" s="5"/>
      <c r="AA133" s="5"/>
      <c r="AB133" s="5"/>
    </row>
    <row r="134" spans="1:28" ht="15.75" customHeight="1" x14ac:dyDescent="0.25">
      <c r="A134" s="323">
        <v>11</v>
      </c>
      <c r="B134" s="555" t="s">
        <v>95</v>
      </c>
      <c r="C134" s="257">
        <v>3115.87</v>
      </c>
      <c r="D134" s="24">
        <f>C134</f>
        <v>3115.87</v>
      </c>
      <c r="E134" s="290">
        <f>D134/$D$567</f>
        <v>3.3263648278140448E-2</v>
      </c>
      <c r="F134" s="39" t="s">
        <v>67</v>
      </c>
      <c r="G134" s="294">
        <v>813.47</v>
      </c>
      <c r="H134" s="294">
        <v>421.03</v>
      </c>
      <c r="I134" s="367">
        <v>78.17</v>
      </c>
      <c r="J134" s="450"/>
      <c r="K134" s="451">
        <f>I134*(1+J134)</f>
        <v>78.17</v>
      </c>
      <c r="L134" s="401"/>
      <c r="M134" s="367">
        <f>K134*(1+L134)</f>
        <v>78.17</v>
      </c>
      <c r="N134" s="450"/>
      <c r="O134" s="451">
        <f>M134*(1+N134)</f>
        <v>78.17</v>
      </c>
      <c r="Q134" s="134"/>
      <c r="R134" s="169">
        <f>IF(I134=$I$582*$E134,0,I134)</f>
        <v>78.17</v>
      </c>
      <c r="S134" s="169">
        <f>IF(H134=$H$582*$E134,0,H134)</f>
        <v>421.03</v>
      </c>
      <c r="T134" s="169">
        <f>IF(G134=$G$582*$E134,0,G134)</f>
        <v>813.47</v>
      </c>
      <c r="U134" s="5"/>
      <c r="V134" s="5"/>
      <c r="W134" s="5"/>
      <c r="X134" s="5"/>
      <c r="Y134" s="190"/>
      <c r="Z134" s="5"/>
      <c r="AA134" s="5"/>
      <c r="AB134" s="5"/>
    </row>
    <row r="135" spans="1:28" ht="15.75" customHeight="1" x14ac:dyDescent="0.25">
      <c r="A135" s="310"/>
      <c r="B135" s="549"/>
      <c r="C135" s="253"/>
      <c r="D135" s="24"/>
      <c r="E135" s="290"/>
      <c r="F135" s="40" t="s">
        <v>10</v>
      </c>
      <c r="G135" s="295">
        <v>5383.25</v>
      </c>
      <c r="H135" s="295">
        <v>2736.89</v>
      </c>
      <c r="I135" s="368">
        <v>790.19</v>
      </c>
      <c r="J135" s="452"/>
      <c r="K135" s="453">
        <f>K134*K136</f>
        <v>790.19</v>
      </c>
      <c r="L135" s="402"/>
      <c r="M135" s="368">
        <f>M134*M136</f>
        <v>790.19</v>
      </c>
      <c r="N135" s="452"/>
      <c r="O135" s="453">
        <f>O134*O136</f>
        <v>790.19</v>
      </c>
      <c r="Q135" s="135"/>
      <c r="R135" s="170">
        <f>IF(I135=$I$583*$E134,0,I135)</f>
        <v>790.19</v>
      </c>
      <c r="S135" s="170">
        <f>IF(H135=$H$583*$E134,0,H135)</f>
        <v>2736.89</v>
      </c>
      <c r="T135" s="170">
        <f>IF(G135=$G$583*$E134,0,G135)</f>
        <v>5383.25</v>
      </c>
      <c r="U135" s="5"/>
      <c r="V135" s="5"/>
      <c r="W135" s="5"/>
      <c r="X135" s="5"/>
      <c r="Y135" s="190"/>
      <c r="Z135" s="5"/>
      <c r="AA135" s="5"/>
      <c r="AB135" s="5"/>
    </row>
    <row r="136" spans="1:28" ht="15.75" customHeight="1" x14ac:dyDescent="0.25">
      <c r="A136" s="310"/>
      <c r="B136" s="549"/>
      <c r="C136" s="253"/>
      <c r="D136" s="24"/>
      <c r="E136" s="290"/>
      <c r="F136" s="41" t="s">
        <v>11</v>
      </c>
      <c r="G136" s="87">
        <f>G135/G134</f>
        <v>6.6176380198409284</v>
      </c>
      <c r="H136" s="87">
        <f>H135/H134</f>
        <v>6.5004631498943066</v>
      </c>
      <c r="I136" s="357">
        <f>I135/I134</f>
        <v>10.108609440962006</v>
      </c>
      <c r="J136" s="430"/>
      <c r="K136" s="431">
        <f>I136*(1+J136)</f>
        <v>10.108609440962006</v>
      </c>
      <c r="L136" s="391"/>
      <c r="M136" s="357">
        <f>K136*(1+L136)</f>
        <v>10.108609440962006</v>
      </c>
      <c r="N136" s="430"/>
      <c r="O136" s="431">
        <f>M136*(1+N136)</f>
        <v>10.108609440962006</v>
      </c>
      <c r="Q136" s="135"/>
      <c r="R136" s="171"/>
      <c r="S136" s="171"/>
      <c r="T136" s="171"/>
      <c r="U136" s="5"/>
      <c r="V136" s="5"/>
      <c r="W136" s="5"/>
      <c r="X136" s="5"/>
      <c r="Y136" s="190"/>
      <c r="Z136" s="5"/>
      <c r="AA136" s="5"/>
      <c r="AB136" s="5"/>
    </row>
    <row r="137" spans="1:28" ht="15.75" customHeight="1" x14ac:dyDescent="0.25">
      <c r="A137" s="310"/>
      <c r="B137" s="549"/>
      <c r="C137" s="253"/>
      <c r="D137" s="24">
        <f>C134</f>
        <v>3115.87</v>
      </c>
      <c r="E137" s="290">
        <f>D137/$D$570</f>
        <v>3.3263648278140448E-2</v>
      </c>
      <c r="F137" s="42" t="s">
        <v>12</v>
      </c>
      <c r="G137" s="88">
        <v>84063.61</v>
      </c>
      <c r="H137" s="88">
        <v>56115.69</v>
      </c>
      <c r="I137" s="358">
        <v>73548.87</v>
      </c>
      <c r="J137" s="432"/>
      <c r="K137" s="433">
        <f>I137*(1+J137)</f>
        <v>73548.87</v>
      </c>
      <c r="L137" s="392"/>
      <c r="M137" s="358">
        <f>K137*(1+L137)</f>
        <v>73548.87</v>
      </c>
      <c r="N137" s="432"/>
      <c r="O137" s="433">
        <f>M137*(1+N137)</f>
        <v>73548.87</v>
      </c>
      <c r="Q137" s="136"/>
      <c r="R137" s="172">
        <f>IF(I137=$I$585*$E137,0,I137)</f>
        <v>73548.87</v>
      </c>
      <c r="S137" s="172">
        <f>IF(H137=$H$585*$E137,0,H137)</f>
        <v>56115.69</v>
      </c>
      <c r="T137" s="172">
        <f>IF(G137=$G$585*$E137,0,G137)</f>
        <v>84063.61</v>
      </c>
      <c r="U137" s="5"/>
      <c r="V137" s="5"/>
      <c r="W137" s="5"/>
      <c r="X137" s="5"/>
      <c r="Y137" s="190"/>
      <c r="Z137" s="5"/>
      <c r="AA137" s="5"/>
      <c r="AB137" s="5"/>
    </row>
    <row r="138" spans="1:28" ht="15.75" customHeight="1" x14ac:dyDescent="0.25">
      <c r="A138" s="310"/>
      <c r="B138" s="549"/>
      <c r="C138" s="253"/>
      <c r="D138" s="24"/>
      <c r="E138" s="290"/>
      <c r="F138" s="43" t="s">
        <v>10</v>
      </c>
      <c r="G138" s="89">
        <v>15132.36</v>
      </c>
      <c r="H138" s="89">
        <v>11790.76</v>
      </c>
      <c r="I138" s="359">
        <v>12237.94</v>
      </c>
      <c r="J138" s="434"/>
      <c r="K138" s="435">
        <f>K137*K139</f>
        <v>12237.94</v>
      </c>
      <c r="L138" s="393"/>
      <c r="M138" s="359">
        <f>M137*M139</f>
        <v>12237.94</v>
      </c>
      <c r="N138" s="434"/>
      <c r="O138" s="435">
        <f>O137*O139</f>
        <v>12237.94</v>
      </c>
      <c r="Q138" s="137"/>
      <c r="R138" s="173">
        <f>IF(I138=$I$586*$E137,0,I138)</f>
        <v>12237.94</v>
      </c>
      <c r="S138" s="173">
        <f>IF(H138=$H$586*$E137,0,H138)</f>
        <v>11790.76</v>
      </c>
      <c r="T138" s="173">
        <f>IF(G138=$G$586*$E137,0,G138)</f>
        <v>15132.36</v>
      </c>
      <c r="U138" s="5"/>
      <c r="V138" s="5"/>
      <c r="W138" s="5"/>
      <c r="X138" s="5"/>
      <c r="Y138" s="190"/>
      <c r="Z138" s="5"/>
      <c r="AA138" s="5"/>
      <c r="AB138" s="5"/>
    </row>
    <row r="139" spans="1:28" ht="15.75" customHeight="1" x14ac:dyDescent="0.25">
      <c r="A139" s="310"/>
      <c r="B139" s="549"/>
      <c r="C139" s="253"/>
      <c r="D139" s="24"/>
      <c r="E139" s="290"/>
      <c r="F139" s="44" t="s">
        <v>11</v>
      </c>
      <c r="G139" s="90">
        <f>G138/G137</f>
        <v>0.18001082751502107</v>
      </c>
      <c r="H139" s="90">
        <f>H138/H137</f>
        <v>0.2101152102023516</v>
      </c>
      <c r="I139" s="360">
        <f>I138/I137</f>
        <v>0.16639195136512636</v>
      </c>
      <c r="J139" s="436"/>
      <c r="K139" s="437">
        <f>I139*(1+J139)</f>
        <v>0.16639195136512636</v>
      </c>
      <c r="L139" s="394"/>
      <c r="M139" s="360">
        <f>K139*(1+L139)</f>
        <v>0.16639195136512636</v>
      </c>
      <c r="N139" s="436"/>
      <c r="O139" s="437">
        <f>M139*(1+N139)</f>
        <v>0.16639195136512636</v>
      </c>
      <c r="Q139" s="137"/>
      <c r="R139" s="174"/>
      <c r="S139" s="174"/>
      <c r="T139" s="174"/>
      <c r="U139" s="5"/>
      <c r="V139" s="5"/>
      <c r="W139" s="5"/>
      <c r="X139" s="5"/>
      <c r="Y139" s="190"/>
      <c r="Z139" s="5"/>
      <c r="AA139" s="5"/>
      <c r="AB139" s="5"/>
    </row>
    <row r="140" spans="1:28" ht="15.75" customHeight="1" x14ac:dyDescent="0.25">
      <c r="A140" s="310"/>
      <c r="B140" s="549"/>
      <c r="C140" s="253"/>
      <c r="D140" s="24">
        <f>C134</f>
        <v>3115.87</v>
      </c>
      <c r="E140" s="290">
        <f>D140/$D$573</f>
        <v>3.3538806200753023E-2</v>
      </c>
      <c r="F140" s="45" t="s">
        <v>68</v>
      </c>
      <c r="G140" s="91">
        <v>238511.44</v>
      </c>
      <c r="H140" s="91">
        <v>135814.42000000001</v>
      </c>
      <c r="I140" s="361">
        <v>327785.82</v>
      </c>
      <c r="J140" s="438"/>
      <c r="K140" s="439">
        <f>I140*(1+J140)</f>
        <v>327785.82</v>
      </c>
      <c r="L140" s="395"/>
      <c r="M140" s="361">
        <f>K140*(1+L140)</f>
        <v>327785.82</v>
      </c>
      <c r="N140" s="438"/>
      <c r="O140" s="439">
        <f>M140*(1+N140)</f>
        <v>327785.82</v>
      </c>
      <c r="Q140" s="138"/>
      <c r="R140" s="175">
        <f>IF(I140=$I$588*$E140,0,I140)</f>
        <v>327785.82</v>
      </c>
      <c r="S140" s="175">
        <f>IF(H140=$H$588*$E140,0,H140)</f>
        <v>135814.42000000001</v>
      </c>
      <c r="T140" s="175">
        <f>IF(G140=$G$588*$E140,0,G140)</f>
        <v>238511.44</v>
      </c>
      <c r="U140" s="5"/>
      <c r="V140" s="5"/>
      <c r="W140" s="5"/>
      <c r="X140" s="5"/>
      <c r="Y140" s="190"/>
      <c r="Z140" s="5"/>
      <c r="AA140" s="5"/>
      <c r="AB140" s="5"/>
    </row>
    <row r="141" spans="1:28" ht="15.75" customHeight="1" x14ac:dyDescent="0.25">
      <c r="A141" s="310"/>
      <c r="B141" s="549"/>
      <c r="C141" s="253"/>
      <c r="D141" s="24"/>
      <c r="E141" s="290"/>
      <c r="F141" s="46" t="s">
        <v>10</v>
      </c>
      <c r="G141" s="92">
        <v>24194.39</v>
      </c>
      <c r="H141" s="92">
        <v>11307.04</v>
      </c>
      <c r="I141" s="362">
        <v>27419.42</v>
      </c>
      <c r="J141" s="440"/>
      <c r="K141" s="441">
        <f>K140*K142</f>
        <v>27419.420000000002</v>
      </c>
      <c r="L141" s="396"/>
      <c r="M141" s="362">
        <f>M140*M142</f>
        <v>27419.420000000002</v>
      </c>
      <c r="N141" s="440"/>
      <c r="O141" s="441">
        <f>O140*O142</f>
        <v>27419.420000000002</v>
      </c>
      <c r="Q141" s="139"/>
      <c r="R141" s="176">
        <f>IF(I141=$I$589*$E140,0,I141)</f>
        <v>27419.42</v>
      </c>
      <c r="S141" s="176">
        <f>IF(H141=$H$589*$E140,0,H141)</f>
        <v>11307.04</v>
      </c>
      <c r="T141" s="176">
        <f>IF(G141=$G$589*$E140,0,G141)</f>
        <v>24194.39</v>
      </c>
      <c r="U141" s="5"/>
      <c r="V141" s="5"/>
      <c r="W141" s="5"/>
      <c r="X141" s="5"/>
      <c r="Y141" s="190"/>
      <c r="Z141" s="5"/>
      <c r="AA141" s="5"/>
      <c r="AB141" s="5"/>
    </row>
    <row r="142" spans="1:28" ht="15.75" customHeight="1" x14ac:dyDescent="0.25">
      <c r="A142" s="310"/>
      <c r="B142" s="549"/>
      <c r="C142" s="253"/>
      <c r="D142" s="24"/>
      <c r="E142" s="290"/>
      <c r="F142" s="46" t="s">
        <v>11</v>
      </c>
      <c r="G142" s="92">
        <f>G141/G140</f>
        <v>0.10143911755343894</v>
      </c>
      <c r="H142" s="92">
        <f>H141/H140</f>
        <v>8.3253604440529955E-2</v>
      </c>
      <c r="I142" s="362">
        <f>I141/I140</f>
        <v>8.3650415384045593E-2</v>
      </c>
      <c r="J142" s="440"/>
      <c r="K142" s="441">
        <f>I142*(1+J142)</f>
        <v>8.3650415384045593E-2</v>
      </c>
      <c r="L142" s="396"/>
      <c r="M142" s="362">
        <f>K142*(1+L142)</f>
        <v>8.3650415384045593E-2</v>
      </c>
      <c r="N142" s="440"/>
      <c r="O142" s="441">
        <f>M142*(1+N142)</f>
        <v>8.3650415384045593E-2</v>
      </c>
      <c r="Q142" s="139"/>
      <c r="R142" s="177"/>
      <c r="S142" s="177"/>
      <c r="T142" s="177"/>
      <c r="U142" s="5"/>
      <c r="V142" s="5"/>
      <c r="W142" s="5"/>
      <c r="X142" s="5"/>
      <c r="Y142" s="190"/>
      <c r="Z142" s="5"/>
      <c r="AA142" s="5"/>
      <c r="AB142" s="5"/>
    </row>
    <row r="143" spans="1:28" ht="15.75" hidden="1" customHeight="1" x14ac:dyDescent="0.25">
      <c r="A143" s="310"/>
      <c r="B143" s="549"/>
      <c r="C143" s="253"/>
      <c r="D143" s="24"/>
      <c r="E143" s="290">
        <f>D143/$D$576</f>
        <v>0</v>
      </c>
      <c r="F143" s="47" t="s">
        <v>69</v>
      </c>
      <c r="G143" s="93">
        <f>G$591*$E143</f>
        <v>0</v>
      </c>
      <c r="H143" s="93">
        <f>H$591*$E143</f>
        <v>0</v>
      </c>
      <c r="I143" s="363">
        <f>I$591*$E143</f>
        <v>0</v>
      </c>
      <c r="J143" s="442"/>
      <c r="K143" s="443">
        <f>K$591*$E143</f>
        <v>0</v>
      </c>
      <c r="L143" s="397"/>
      <c r="M143" s="363">
        <f>M$591*$E143</f>
        <v>0</v>
      </c>
      <c r="N143" s="442"/>
      <c r="O143" s="443">
        <f>O$591*$E143</f>
        <v>0</v>
      </c>
      <c r="Q143" s="140"/>
      <c r="R143" s="175">
        <f>IF(I143=$I$591*$E143,0,I143)</f>
        <v>0</v>
      </c>
      <c r="S143" s="175">
        <f>IF(H143=$H$591*$E143,0,H143)</f>
        <v>0</v>
      </c>
      <c r="T143" s="175">
        <f>IF(G143=$G$591*$E143,0,G143)</f>
        <v>0</v>
      </c>
      <c r="U143" s="5"/>
      <c r="V143" s="5"/>
      <c r="W143" s="5"/>
      <c r="X143" s="5"/>
      <c r="Y143" s="190"/>
      <c r="Z143" s="5"/>
      <c r="AA143" s="5"/>
      <c r="AB143" s="5"/>
    </row>
    <row r="144" spans="1:28" ht="15.75" hidden="1" customHeight="1" x14ac:dyDescent="0.25">
      <c r="A144" s="310"/>
      <c r="B144" s="549"/>
      <c r="C144" s="253"/>
      <c r="D144" s="24"/>
      <c r="E144" s="290"/>
      <c r="F144" s="48" t="s">
        <v>10</v>
      </c>
      <c r="G144" s="94">
        <f>G$592*$E143</f>
        <v>0</v>
      </c>
      <c r="H144" s="94">
        <f>H$592*$E143</f>
        <v>0</v>
      </c>
      <c r="I144" s="364">
        <f>I$592*$E143</f>
        <v>0</v>
      </c>
      <c r="J144" s="444"/>
      <c r="K144" s="445">
        <f>K$592*$E143</f>
        <v>0</v>
      </c>
      <c r="L144" s="398"/>
      <c r="M144" s="364">
        <f>M$592*$E143</f>
        <v>0</v>
      </c>
      <c r="N144" s="444"/>
      <c r="O144" s="445">
        <f>O$592*$E143</f>
        <v>0</v>
      </c>
      <c r="Q144" s="141"/>
      <c r="R144" s="176">
        <f>IF(I144=$I$592*$E143,0,I144)</f>
        <v>0</v>
      </c>
      <c r="S144" s="176">
        <f>IF(H144=$H$592*$E143,0,H144)</f>
        <v>0</v>
      </c>
      <c r="T144" s="176">
        <f>IF(G144=$G$592*$E143,0,G144)</f>
        <v>0</v>
      </c>
      <c r="U144" s="5"/>
      <c r="V144" s="5"/>
      <c r="W144" s="5"/>
      <c r="X144" s="5"/>
      <c r="Y144" s="190"/>
      <c r="Z144" s="5"/>
      <c r="AA144" s="5"/>
      <c r="AB144" s="5"/>
    </row>
    <row r="145" spans="1:28" ht="15.75" hidden="1" customHeight="1" x14ac:dyDescent="0.25">
      <c r="A145" s="310"/>
      <c r="B145" s="549"/>
      <c r="C145" s="253"/>
      <c r="D145" s="24"/>
      <c r="E145" s="290"/>
      <c r="F145" s="49" t="s">
        <v>11</v>
      </c>
      <c r="G145" s="95" t="e">
        <f>G144/G143</f>
        <v>#DIV/0!</v>
      </c>
      <c r="H145" s="95" t="e">
        <f>H144/H143</f>
        <v>#DIV/0!</v>
      </c>
      <c r="I145" s="365" t="e">
        <f>I144/I143</f>
        <v>#DIV/0!</v>
      </c>
      <c r="J145" s="446"/>
      <c r="K145" s="447" t="e">
        <f>K144/K143</f>
        <v>#DIV/0!</v>
      </c>
      <c r="L145" s="399"/>
      <c r="M145" s="365" t="e">
        <f>M144/M143</f>
        <v>#DIV/0!</v>
      </c>
      <c r="N145" s="446"/>
      <c r="O145" s="447" t="e">
        <f>O144/O143</f>
        <v>#DIV/0!</v>
      </c>
      <c r="Q145" s="141"/>
      <c r="R145" s="168"/>
      <c r="S145" s="168"/>
      <c r="T145" s="168"/>
      <c r="U145" s="5"/>
      <c r="V145" s="5"/>
      <c r="W145" s="5"/>
      <c r="X145" s="5"/>
      <c r="Y145" s="190"/>
      <c r="Z145" s="5"/>
      <c r="AA145" s="5"/>
      <c r="AB145" s="5"/>
    </row>
    <row r="146" spans="1:28" ht="15.75" customHeight="1" x14ac:dyDescent="0.25">
      <c r="A146" s="310"/>
      <c r="B146" s="550"/>
      <c r="C146" s="253"/>
      <c r="D146" s="248">
        <f>C134</f>
        <v>3115.87</v>
      </c>
      <c r="E146" s="249">
        <f>C134/SUM($C$4:$C$565)</f>
        <v>2.2486529999343415E-2</v>
      </c>
      <c r="F146" s="52" t="s">
        <v>15</v>
      </c>
      <c r="G146" s="501">
        <f>G135+G138+G141+G144</f>
        <v>44710</v>
      </c>
      <c r="H146" s="501">
        <f>H135+H138+H141+H144</f>
        <v>25834.690000000002</v>
      </c>
      <c r="I146" s="502">
        <f>I135+I138+I141+I144</f>
        <v>40447.550000000003</v>
      </c>
      <c r="J146" s="503"/>
      <c r="K146" s="504">
        <f>K135+K138+K141+K144</f>
        <v>40447.550000000003</v>
      </c>
      <c r="L146" s="505"/>
      <c r="M146" s="502">
        <f>M135+M138+M141+M144</f>
        <v>40447.550000000003</v>
      </c>
      <c r="N146" s="503"/>
      <c r="O146" s="504">
        <f>O135+O138+O141+O144</f>
        <v>40447.550000000003</v>
      </c>
      <c r="Q146" s="117"/>
      <c r="R146" s="168"/>
      <c r="S146" s="168"/>
      <c r="T146" s="168"/>
      <c r="U146" s="5"/>
      <c r="V146" s="5"/>
      <c r="W146" s="5"/>
      <c r="X146" s="5"/>
      <c r="Y146" s="190"/>
      <c r="Z146" s="5"/>
      <c r="AA146" s="5"/>
      <c r="AB146" s="5"/>
    </row>
    <row r="147" spans="1:28" ht="15.75" customHeight="1" x14ac:dyDescent="0.25">
      <c r="A147" s="309">
        <v>12</v>
      </c>
      <c r="B147" s="548" t="s">
        <v>22</v>
      </c>
      <c r="C147" s="251">
        <v>361.4</v>
      </c>
      <c r="D147" s="24">
        <f>C147</f>
        <v>361.4</v>
      </c>
      <c r="E147" s="290">
        <f>D147/$D$567</f>
        <v>3.858146356465436E-3</v>
      </c>
      <c r="F147" s="39" t="s">
        <v>67</v>
      </c>
      <c r="G147" s="85">
        <v>94.35</v>
      </c>
      <c r="H147" s="85">
        <v>48.83</v>
      </c>
      <c r="I147" s="355">
        <v>9.07</v>
      </c>
      <c r="J147" s="426"/>
      <c r="K147" s="427">
        <f>I147*(1+J147)</f>
        <v>9.07</v>
      </c>
      <c r="L147" s="389"/>
      <c r="M147" s="355">
        <f>K147*(1+L147)</f>
        <v>9.07</v>
      </c>
      <c r="N147" s="426"/>
      <c r="O147" s="427">
        <f>M147*(1+N147)</f>
        <v>9.07</v>
      </c>
      <c r="Q147" s="134"/>
      <c r="R147" s="169">
        <f>IF(I147=$I$582*$E147,0,I147)</f>
        <v>9.07</v>
      </c>
      <c r="S147" s="169">
        <f>IF(H147=$H$582*$E147,0,H147)</f>
        <v>48.83</v>
      </c>
      <c r="T147" s="169">
        <f>IF(G147=$G$582*$E147,0,G147)</f>
        <v>94.35</v>
      </c>
      <c r="U147" s="5"/>
      <c r="V147" s="5"/>
      <c r="W147" s="5"/>
      <c r="X147" s="5"/>
      <c r="Y147" s="190"/>
      <c r="Z147" s="5"/>
      <c r="AA147" s="5"/>
      <c r="AB147" s="5"/>
    </row>
    <row r="148" spans="1:28" ht="15.75" customHeight="1" x14ac:dyDescent="0.25">
      <c r="A148" s="310"/>
      <c r="B148" s="549"/>
      <c r="C148" s="253"/>
      <c r="D148" s="24"/>
      <c r="E148" s="290"/>
      <c r="F148" s="40" t="s">
        <v>10</v>
      </c>
      <c r="G148" s="86">
        <v>624.39</v>
      </c>
      <c r="H148" s="86">
        <v>317.44</v>
      </c>
      <c r="I148" s="356">
        <v>91.65</v>
      </c>
      <c r="J148" s="428"/>
      <c r="K148" s="429">
        <f>K147*K149</f>
        <v>91.65</v>
      </c>
      <c r="L148" s="390"/>
      <c r="M148" s="356">
        <f>M147*M149</f>
        <v>91.65</v>
      </c>
      <c r="N148" s="428"/>
      <c r="O148" s="429">
        <f>O147*O149</f>
        <v>91.65</v>
      </c>
      <c r="Q148" s="135"/>
      <c r="R148" s="170">
        <f>IF(I148=$I$583*$E147,0,I148)</f>
        <v>91.65</v>
      </c>
      <c r="S148" s="170">
        <f>IF(H148=$H$583*$E147,0,H148)</f>
        <v>317.44</v>
      </c>
      <c r="T148" s="170">
        <f>IF(G148=$G$583*$E147,0,G148)</f>
        <v>624.39</v>
      </c>
      <c r="U148" s="5"/>
      <c r="V148" s="5"/>
      <c r="W148" s="5"/>
      <c r="X148" s="5"/>
      <c r="Y148" s="190"/>
      <c r="Z148" s="5"/>
      <c r="AA148" s="5"/>
      <c r="AB148" s="5"/>
    </row>
    <row r="149" spans="1:28" ht="15.75" customHeight="1" x14ac:dyDescent="0.25">
      <c r="A149" s="310"/>
      <c r="B149" s="549"/>
      <c r="C149" s="253"/>
      <c r="D149" s="24"/>
      <c r="E149" s="290"/>
      <c r="F149" s="41" t="s">
        <v>11</v>
      </c>
      <c r="G149" s="87">
        <f>G148/G147</f>
        <v>6.6178060413354531</v>
      </c>
      <c r="H149" s="87">
        <f>H148/H147</f>
        <v>6.5009215646119189</v>
      </c>
      <c r="I149" s="357">
        <f>I148/I147</f>
        <v>10.104740904079383</v>
      </c>
      <c r="J149" s="430"/>
      <c r="K149" s="431">
        <f>I149*(1+J149)</f>
        <v>10.104740904079383</v>
      </c>
      <c r="L149" s="391"/>
      <c r="M149" s="357">
        <f>K149*(1+L149)</f>
        <v>10.104740904079383</v>
      </c>
      <c r="N149" s="430"/>
      <c r="O149" s="431">
        <f>M149*(1+N149)</f>
        <v>10.104740904079383</v>
      </c>
      <c r="Q149" s="135"/>
      <c r="R149" s="171"/>
      <c r="S149" s="171"/>
      <c r="T149" s="171"/>
      <c r="U149" s="5"/>
      <c r="V149" s="5"/>
      <c r="W149" s="5"/>
      <c r="X149" s="5"/>
      <c r="Y149" s="190"/>
      <c r="Z149" s="5"/>
      <c r="AA149" s="5"/>
      <c r="AB149" s="5"/>
    </row>
    <row r="150" spans="1:28" ht="15.75" customHeight="1" x14ac:dyDescent="0.25">
      <c r="A150" s="310"/>
      <c r="B150" s="549"/>
      <c r="C150" s="253"/>
      <c r="D150" s="24">
        <f>C147</f>
        <v>361.4</v>
      </c>
      <c r="E150" s="290">
        <f>D150/$D$570</f>
        <v>3.858146356465436E-3</v>
      </c>
      <c r="F150" s="42" t="s">
        <v>12</v>
      </c>
      <c r="G150" s="88">
        <v>9750.2800000000007</v>
      </c>
      <c r="H150" s="88">
        <v>6508.68</v>
      </c>
      <c r="I150" s="358">
        <v>8530.7000000000007</v>
      </c>
      <c r="J150" s="432"/>
      <c r="K150" s="433">
        <f>I150*(1+J150)</f>
        <v>8530.7000000000007</v>
      </c>
      <c r="L150" s="392"/>
      <c r="M150" s="358">
        <f>K150*(1+L150)</f>
        <v>8530.7000000000007</v>
      </c>
      <c r="N150" s="432"/>
      <c r="O150" s="433">
        <f>M150*(1+N150)</f>
        <v>8530.7000000000007</v>
      </c>
      <c r="Q150" s="136"/>
      <c r="R150" s="172">
        <f>IF(I150=$I$585*$E150,0,I150)</f>
        <v>8530.7000000000007</v>
      </c>
      <c r="S150" s="172">
        <f>IF(H150=$H$585*$E150,0,H150)</f>
        <v>6508.68</v>
      </c>
      <c r="T150" s="172">
        <f>IF(G150=$G$585*$E150,0,G150)</f>
        <v>9750.2800000000007</v>
      </c>
      <c r="U150" s="5"/>
      <c r="V150" s="5"/>
      <c r="W150" s="5"/>
      <c r="X150" s="5"/>
      <c r="Y150" s="190"/>
      <c r="Z150" s="5"/>
      <c r="AA150" s="5"/>
      <c r="AB150" s="5"/>
    </row>
    <row r="151" spans="1:28" ht="15.75" customHeight="1" x14ac:dyDescent="0.25">
      <c r="A151" s="310"/>
      <c r="B151" s="549"/>
      <c r="C151" s="253"/>
      <c r="D151" s="24"/>
      <c r="E151" s="290"/>
      <c r="F151" s="43" t="s">
        <v>10</v>
      </c>
      <c r="G151" s="89">
        <v>1758.63</v>
      </c>
      <c r="H151" s="89">
        <v>1367.57</v>
      </c>
      <c r="I151" s="359">
        <v>1419.44</v>
      </c>
      <c r="J151" s="434"/>
      <c r="K151" s="435">
        <f>K150*K152</f>
        <v>1419.44</v>
      </c>
      <c r="L151" s="393"/>
      <c r="M151" s="359">
        <f>M150*M152</f>
        <v>1419.44</v>
      </c>
      <c r="N151" s="434"/>
      <c r="O151" s="435">
        <f>O150*O152</f>
        <v>1419.44</v>
      </c>
      <c r="Q151" s="137"/>
      <c r="R151" s="173">
        <f>IF(I151=$I$586*$E150,0,I151)</f>
        <v>1419.44</v>
      </c>
      <c r="S151" s="173">
        <f>IF(H151=$H$586*$E150,0,H151)</f>
        <v>1367.57</v>
      </c>
      <c r="T151" s="173">
        <f>IF(G151=$G$586*$E150,0,G151)</f>
        <v>1758.63</v>
      </c>
      <c r="U151" s="5"/>
      <c r="V151" s="5"/>
      <c r="W151" s="5"/>
      <c r="X151" s="5"/>
      <c r="Y151" s="190"/>
      <c r="Z151" s="5"/>
      <c r="AA151" s="5"/>
      <c r="AB151" s="5"/>
    </row>
    <row r="152" spans="1:28" ht="15.75" customHeight="1" x14ac:dyDescent="0.25">
      <c r="A152" s="310"/>
      <c r="B152" s="549"/>
      <c r="C152" s="253"/>
      <c r="D152" s="24"/>
      <c r="E152" s="290"/>
      <c r="F152" s="44" t="s">
        <v>11</v>
      </c>
      <c r="G152" s="90">
        <f>G151/G150</f>
        <v>0.18036712791837772</v>
      </c>
      <c r="H152" s="90">
        <f>H151/H150</f>
        <v>0.2101148005432745</v>
      </c>
      <c r="I152" s="360">
        <f>I151/I150</f>
        <v>0.16639197252277069</v>
      </c>
      <c r="J152" s="436"/>
      <c r="K152" s="437">
        <f>I152*(1+J152)</f>
        <v>0.16639197252277069</v>
      </c>
      <c r="L152" s="394"/>
      <c r="M152" s="360">
        <f>K152*(1+L152)</f>
        <v>0.16639197252277069</v>
      </c>
      <c r="N152" s="436"/>
      <c r="O152" s="437">
        <f>M152*(1+N152)</f>
        <v>0.16639197252277069</v>
      </c>
      <c r="Q152" s="137"/>
      <c r="R152" s="174"/>
      <c r="S152" s="174"/>
      <c r="T152" s="174"/>
      <c r="U152" s="5"/>
      <c r="V152" s="5"/>
      <c r="W152" s="5"/>
      <c r="X152" s="5"/>
      <c r="Y152" s="190"/>
      <c r="Z152" s="5"/>
      <c r="AA152" s="5"/>
      <c r="AB152" s="5"/>
    </row>
    <row r="153" spans="1:28" ht="15.75" customHeight="1" x14ac:dyDescent="0.25">
      <c r="A153" s="310"/>
      <c r="B153" s="549"/>
      <c r="C153" s="253"/>
      <c r="D153" s="24">
        <f>C147</f>
        <v>361.4</v>
      </c>
      <c r="E153" s="290">
        <f>D153/$D$573</f>
        <v>3.8900610619031417E-3</v>
      </c>
      <c r="F153" s="45" t="s">
        <v>68</v>
      </c>
      <c r="G153" s="161">
        <v>66050</v>
      </c>
      <c r="H153" s="161">
        <v>51870</v>
      </c>
      <c r="I153" s="524">
        <v>54790</v>
      </c>
      <c r="J153" s="525"/>
      <c r="K153" s="526">
        <f>I153*(1+J153)</f>
        <v>54790</v>
      </c>
      <c r="L153" s="527"/>
      <c r="M153" s="524">
        <f>K153*(1+L153)</f>
        <v>54790</v>
      </c>
      <c r="N153" s="525"/>
      <c r="O153" s="526">
        <f>M153*(1+N153)</f>
        <v>54790</v>
      </c>
      <c r="Q153" s="138"/>
      <c r="R153" s="175">
        <f>IF(I153=$I$588*$E153,0,I153)</f>
        <v>54790</v>
      </c>
      <c r="S153" s="175">
        <f>IF(H153=$H$588*$E153,0,H153)</f>
        <v>51870</v>
      </c>
      <c r="T153" s="175">
        <f>IF(G153=$G$588*$E153,0,G153)</f>
        <v>66050</v>
      </c>
      <c r="U153" s="5"/>
      <c r="V153" s="5"/>
      <c r="W153" s="5"/>
      <c r="X153" s="5"/>
      <c r="Y153" s="190"/>
      <c r="Z153" s="5"/>
      <c r="AA153" s="5"/>
      <c r="AB153" s="5"/>
    </row>
    <row r="154" spans="1:28" ht="15.75" customHeight="1" x14ac:dyDescent="0.25">
      <c r="A154" s="310"/>
      <c r="B154" s="549"/>
      <c r="C154" s="253"/>
      <c r="D154" s="24"/>
      <c r="E154" s="290"/>
      <c r="F154" s="46" t="s">
        <v>10</v>
      </c>
      <c r="G154" s="162">
        <v>4885.6099999999997</v>
      </c>
      <c r="H154" s="162">
        <v>4262.29</v>
      </c>
      <c r="I154" s="528">
        <v>5509.19</v>
      </c>
      <c r="J154" s="529"/>
      <c r="K154" s="530">
        <f>K153*K155</f>
        <v>5509.19</v>
      </c>
      <c r="L154" s="531"/>
      <c r="M154" s="528">
        <f>M153*M155</f>
        <v>5509.19</v>
      </c>
      <c r="N154" s="529"/>
      <c r="O154" s="530">
        <f>O153*O155</f>
        <v>5509.19</v>
      </c>
      <c r="Q154" s="139"/>
      <c r="R154" s="176">
        <f>IF(I154=$I$589*$E153,0,I154)</f>
        <v>5509.19</v>
      </c>
      <c r="S154" s="176">
        <f>IF(H154=$H$589*$E153,0,H154)</f>
        <v>4262.29</v>
      </c>
      <c r="T154" s="176">
        <f>IF(G154=$G$589*$E153,0,G154)</f>
        <v>4885.6099999999997</v>
      </c>
      <c r="U154" s="5"/>
      <c r="V154" s="5"/>
      <c r="W154" s="5"/>
      <c r="X154" s="5"/>
      <c r="Y154" s="190"/>
      <c r="Z154" s="5"/>
      <c r="AA154" s="5"/>
      <c r="AB154" s="5"/>
    </row>
    <row r="155" spans="1:28" ht="15.75" customHeight="1" x14ac:dyDescent="0.25">
      <c r="A155" s="310"/>
      <c r="B155" s="549"/>
      <c r="C155" s="253"/>
      <c r="D155" s="24"/>
      <c r="E155" s="290"/>
      <c r="F155" s="46" t="s">
        <v>11</v>
      </c>
      <c r="G155" s="92">
        <f>G154/G153</f>
        <v>7.3968357305071911E-2</v>
      </c>
      <c r="H155" s="92">
        <f>H154/H153</f>
        <v>8.2172546751494116E-2</v>
      </c>
      <c r="I155" s="362">
        <f>I154/I153</f>
        <v>0.10055101295856908</v>
      </c>
      <c r="J155" s="440"/>
      <c r="K155" s="441">
        <f>I155*(1+J155)</f>
        <v>0.10055101295856908</v>
      </c>
      <c r="L155" s="396"/>
      <c r="M155" s="362">
        <f>K155*(1+L155)</f>
        <v>0.10055101295856908</v>
      </c>
      <c r="N155" s="440"/>
      <c r="O155" s="441">
        <f>M155*(1+N155)</f>
        <v>0.10055101295856908</v>
      </c>
      <c r="Q155" s="139"/>
      <c r="R155" s="177"/>
      <c r="S155" s="177"/>
      <c r="T155" s="177"/>
      <c r="U155" s="5"/>
      <c r="V155" s="5"/>
      <c r="W155" s="5"/>
      <c r="X155" s="5"/>
      <c r="Y155" s="190"/>
      <c r="Z155" s="5"/>
      <c r="AA155" s="5"/>
      <c r="AB155" s="5"/>
    </row>
    <row r="156" spans="1:28" ht="15.75" hidden="1" customHeight="1" x14ac:dyDescent="0.25">
      <c r="A156" s="310"/>
      <c r="B156" s="549"/>
      <c r="C156" s="253"/>
      <c r="D156" s="24"/>
      <c r="E156" s="290">
        <f>D156/$D$576</f>
        <v>0</v>
      </c>
      <c r="F156" s="47" t="s">
        <v>69</v>
      </c>
      <c r="G156" s="93">
        <f>G$591*$E156</f>
        <v>0</v>
      </c>
      <c r="H156" s="93">
        <f>H$591*$E156</f>
        <v>0</v>
      </c>
      <c r="I156" s="363">
        <f>I$591*$E156</f>
        <v>0</v>
      </c>
      <c r="J156" s="442"/>
      <c r="K156" s="443">
        <f>K$591*$E156</f>
        <v>0</v>
      </c>
      <c r="L156" s="397"/>
      <c r="M156" s="363">
        <f>M$591*$E156</f>
        <v>0</v>
      </c>
      <c r="N156" s="442"/>
      <c r="O156" s="443">
        <f>O$591*$E156</f>
        <v>0</v>
      </c>
      <c r="Q156" s="140"/>
      <c r="R156" s="175">
        <f>IF(I156=$I$591*$E156,0,I156)</f>
        <v>0</v>
      </c>
      <c r="S156" s="175">
        <f>IF(H156=$H$591*$E156,0,H156)</f>
        <v>0</v>
      </c>
      <c r="T156" s="175">
        <f>IF(G156=$G$591*$E156,0,G156)</f>
        <v>0</v>
      </c>
      <c r="U156" s="5"/>
      <c r="V156" s="5"/>
      <c r="W156" s="5"/>
      <c r="X156" s="5"/>
      <c r="Y156" s="190"/>
      <c r="Z156" s="5"/>
      <c r="AA156" s="5"/>
      <c r="AB156" s="5"/>
    </row>
    <row r="157" spans="1:28" ht="15.75" hidden="1" customHeight="1" x14ac:dyDescent="0.25">
      <c r="A157" s="310"/>
      <c r="B157" s="549"/>
      <c r="C157" s="253"/>
      <c r="D157" s="24"/>
      <c r="E157" s="290"/>
      <c r="F157" s="48" t="s">
        <v>10</v>
      </c>
      <c r="G157" s="94">
        <f>G$592*$E156</f>
        <v>0</v>
      </c>
      <c r="H157" s="94">
        <f>H$592*$E156</f>
        <v>0</v>
      </c>
      <c r="I157" s="364">
        <f>I$592*$E156</f>
        <v>0</v>
      </c>
      <c r="J157" s="444"/>
      <c r="K157" s="445">
        <f>K$592*$E156</f>
        <v>0</v>
      </c>
      <c r="L157" s="398"/>
      <c r="M157" s="364">
        <f>M$592*$E156</f>
        <v>0</v>
      </c>
      <c r="N157" s="444"/>
      <c r="O157" s="445">
        <f>O$592*$E156</f>
        <v>0</v>
      </c>
      <c r="Q157" s="141"/>
      <c r="R157" s="176">
        <f>IF(I157=$I$592*$E156,0,I157)</f>
        <v>0</v>
      </c>
      <c r="S157" s="176">
        <f>IF(H157=$H$592*$E156,0,H157)</f>
        <v>0</v>
      </c>
      <c r="T157" s="176">
        <f>IF(G157=$G$592*$E156,0,G157)</f>
        <v>0</v>
      </c>
      <c r="U157" s="5"/>
      <c r="V157" s="5"/>
      <c r="W157" s="5"/>
      <c r="X157" s="5"/>
      <c r="Y157" s="190"/>
      <c r="Z157" s="5"/>
      <c r="AA157" s="5"/>
      <c r="AB157" s="5"/>
    </row>
    <row r="158" spans="1:28" ht="15.75" hidden="1" customHeight="1" x14ac:dyDescent="0.25">
      <c r="A158" s="310"/>
      <c r="B158" s="549"/>
      <c r="C158" s="253"/>
      <c r="D158" s="24"/>
      <c r="E158" s="290"/>
      <c r="F158" s="49" t="s">
        <v>11</v>
      </c>
      <c r="G158" s="95" t="e">
        <f>G157/G156</f>
        <v>#DIV/0!</v>
      </c>
      <c r="H158" s="95" t="e">
        <f>H157/H156</f>
        <v>#DIV/0!</v>
      </c>
      <c r="I158" s="365" t="e">
        <f>I157/I156</f>
        <v>#DIV/0!</v>
      </c>
      <c r="J158" s="446"/>
      <c r="K158" s="447" t="e">
        <f>K157/K156</f>
        <v>#DIV/0!</v>
      </c>
      <c r="L158" s="399"/>
      <c r="M158" s="365" t="e">
        <f>M157/M156</f>
        <v>#DIV/0!</v>
      </c>
      <c r="N158" s="446"/>
      <c r="O158" s="447" t="e">
        <f>O157/O156</f>
        <v>#DIV/0!</v>
      </c>
      <c r="Q158" s="141"/>
      <c r="R158" s="168"/>
      <c r="S158" s="168"/>
      <c r="T158" s="168"/>
      <c r="U158" s="5"/>
      <c r="V158" s="5"/>
      <c r="W158" s="5"/>
      <c r="X158" s="5"/>
      <c r="Y158" s="190"/>
      <c r="Z158" s="5"/>
      <c r="AA158" s="5"/>
      <c r="AB158" s="5"/>
    </row>
    <row r="159" spans="1:28" ht="15.75" customHeight="1" x14ac:dyDescent="0.25">
      <c r="A159" s="324"/>
      <c r="B159" s="551"/>
      <c r="C159" s="255"/>
      <c r="D159" s="248">
        <f>C147</f>
        <v>361.4</v>
      </c>
      <c r="E159" s="249">
        <f>C147/SUM($C$4:$C$565)</f>
        <v>2.6081421695265559E-3</v>
      </c>
      <c r="F159" s="52" t="s">
        <v>15</v>
      </c>
      <c r="G159" s="501">
        <f>G148+G151+G154+G157</f>
        <v>7268.6299999999992</v>
      </c>
      <c r="H159" s="501">
        <f>H148+H151+H154+H157</f>
        <v>5947.3</v>
      </c>
      <c r="I159" s="502">
        <f>I148+I151+I154+I157</f>
        <v>7020.28</v>
      </c>
      <c r="J159" s="503"/>
      <c r="K159" s="504">
        <f>K148+K151+K154+K157</f>
        <v>7020.28</v>
      </c>
      <c r="L159" s="505"/>
      <c r="M159" s="502">
        <f>M148+M151+M154+M157</f>
        <v>7020.28</v>
      </c>
      <c r="N159" s="503"/>
      <c r="O159" s="504">
        <f>O148+O151+O154+O157</f>
        <v>7020.28</v>
      </c>
      <c r="Q159" s="117"/>
      <c r="R159" s="168"/>
      <c r="S159" s="168"/>
      <c r="T159" s="245" t="s">
        <v>73</v>
      </c>
      <c r="U159" s="5"/>
      <c r="V159" s="571" t="s">
        <v>23</v>
      </c>
      <c r="W159" s="571"/>
      <c r="X159" s="571"/>
      <c r="Y159" s="225"/>
      <c r="Z159" s="565" t="s">
        <v>74</v>
      </c>
      <c r="AA159" s="565"/>
      <c r="AB159" s="565"/>
    </row>
    <row r="160" spans="1:28" ht="15.75" customHeight="1" x14ac:dyDescent="0.25">
      <c r="A160" s="310">
        <v>13</v>
      </c>
      <c r="B160" s="555" t="s">
        <v>24</v>
      </c>
      <c r="C160" s="253">
        <v>2910.1</v>
      </c>
      <c r="D160" s="24">
        <f>C160</f>
        <v>2910.1</v>
      </c>
      <c r="E160" s="290">
        <f>D160/T160</f>
        <v>0.28203835977554004</v>
      </c>
      <c r="F160" s="39" t="s">
        <v>67</v>
      </c>
      <c r="G160" s="85">
        <f>V160*E160</f>
        <v>959.21246159661166</v>
      </c>
      <c r="H160" s="85">
        <f>W160*E160</f>
        <v>809.73213091557545</v>
      </c>
      <c r="I160" s="355">
        <f>X160*E160</f>
        <v>1296.2483015283819</v>
      </c>
      <c r="J160" s="426"/>
      <c r="K160" s="427">
        <f>I160*(1+J160)</f>
        <v>1296.2483015283819</v>
      </c>
      <c r="L160" s="389"/>
      <c r="M160" s="355">
        <f>K160*(1+L160)</f>
        <v>1296.2483015283819</v>
      </c>
      <c r="N160" s="426"/>
      <c r="O160" s="427">
        <f>M160*(1+N160)</f>
        <v>1296.2483015283819</v>
      </c>
      <c r="Q160" s="134"/>
      <c r="R160" s="169"/>
      <c r="S160" s="169"/>
      <c r="T160" s="169">
        <f>C160+C173+C186+C199+C251</f>
        <v>10318.1</v>
      </c>
      <c r="U160" s="5"/>
      <c r="V160" s="97">
        <v>3401</v>
      </c>
      <c r="W160" s="97">
        <v>2871</v>
      </c>
      <c r="X160" s="97">
        <v>4596</v>
      </c>
      <c r="Y160" s="218"/>
      <c r="Z160" s="240">
        <f t="shared" ref="Z160:AB161" si="3">G160+G173+G186+G199+G251</f>
        <v>3401</v>
      </c>
      <c r="AA160" s="240">
        <f t="shared" si="3"/>
        <v>2870.9999999999995</v>
      </c>
      <c r="AB160" s="240">
        <f t="shared" si="3"/>
        <v>4596</v>
      </c>
    </row>
    <row r="161" spans="1:28" ht="15.75" customHeight="1" x14ac:dyDescent="0.25">
      <c r="A161" s="310"/>
      <c r="B161" s="549"/>
      <c r="C161" s="253"/>
      <c r="D161" s="24"/>
      <c r="E161" s="290"/>
      <c r="F161" s="40" t="s">
        <v>10</v>
      </c>
      <c r="G161" s="86">
        <f>V161*E160</f>
        <v>4604.6541547377901</v>
      </c>
      <c r="H161" s="86">
        <f>W161*E160</f>
        <v>3007.3919525881697</v>
      </c>
      <c r="I161" s="356">
        <f>X161*E160</f>
        <v>4575.2431945803964</v>
      </c>
      <c r="J161" s="428"/>
      <c r="K161" s="429">
        <f>K160*K162</f>
        <v>4575.2431945803964</v>
      </c>
      <c r="L161" s="390"/>
      <c r="M161" s="356">
        <f>M160*M162</f>
        <v>4575.2431945803964</v>
      </c>
      <c r="N161" s="428"/>
      <c r="O161" s="429">
        <f>O160*O162</f>
        <v>4575.2431945803964</v>
      </c>
      <c r="Q161" s="135"/>
      <c r="R161" s="170"/>
      <c r="S161" s="170"/>
      <c r="T161" s="170"/>
      <c r="U161" s="5"/>
      <c r="V161" s="98">
        <v>16326.34</v>
      </c>
      <c r="W161" s="98">
        <v>10663.06</v>
      </c>
      <c r="X161" s="98">
        <v>16222.06</v>
      </c>
      <c r="Y161" s="219"/>
      <c r="Z161" s="240">
        <f t="shared" si="3"/>
        <v>16326.339999999998</v>
      </c>
      <c r="AA161" s="240">
        <f t="shared" si="3"/>
        <v>10663.06</v>
      </c>
      <c r="AB161" s="240">
        <f t="shared" si="3"/>
        <v>16222.059999999996</v>
      </c>
    </row>
    <row r="162" spans="1:28" ht="15.75" customHeight="1" x14ac:dyDescent="0.25">
      <c r="A162" s="310"/>
      <c r="B162" s="549"/>
      <c r="C162" s="253"/>
      <c r="D162" s="24"/>
      <c r="E162" s="290"/>
      <c r="F162" s="41" t="s">
        <v>11</v>
      </c>
      <c r="G162" s="87">
        <f>G161/G160</f>
        <v>4.8004528079976474</v>
      </c>
      <c r="H162" s="87">
        <f>H161/H160</f>
        <v>3.7140578195750606</v>
      </c>
      <c r="I162" s="357">
        <f>I161/I160</f>
        <v>3.5296040034812877</v>
      </c>
      <c r="J162" s="430"/>
      <c r="K162" s="431">
        <f>I162*(1+J162)</f>
        <v>3.5296040034812877</v>
      </c>
      <c r="L162" s="391"/>
      <c r="M162" s="357">
        <f>K162*(1+L162)</f>
        <v>3.5296040034812877</v>
      </c>
      <c r="N162" s="430"/>
      <c r="O162" s="431">
        <f>M162*(1+N162)</f>
        <v>3.5296040034812877</v>
      </c>
      <c r="Q162" s="135"/>
      <c r="R162" s="171"/>
      <c r="S162" s="171"/>
      <c r="T162" s="171"/>
      <c r="U162" s="5"/>
      <c r="V162" s="190"/>
      <c r="W162" s="5"/>
      <c r="X162" s="5"/>
      <c r="Y162" s="190"/>
      <c r="Z162" s="5"/>
      <c r="AA162" s="5"/>
      <c r="AB162" s="5"/>
    </row>
    <row r="163" spans="1:28" ht="15.75" customHeight="1" x14ac:dyDescent="0.25">
      <c r="A163" s="310"/>
      <c r="B163" s="549"/>
      <c r="C163" s="253"/>
      <c r="D163" s="24">
        <f>C160</f>
        <v>2910.1</v>
      </c>
      <c r="E163" s="290">
        <v>0.28199999999999997</v>
      </c>
      <c r="F163" s="42" t="s">
        <v>12</v>
      </c>
      <c r="G163" s="88">
        <v>78512.11</v>
      </c>
      <c r="H163" s="88">
        <v>52409.84</v>
      </c>
      <c r="I163" s="358">
        <v>68691.75</v>
      </c>
      <c r="J163" s="432"/>
      <c r="K163" s="433">
        <f>I163*(1+J163)</f>
        <v>68691.75</v>
      </c>
      <c r="L163" s="392"/>
      <c r="M163" s="358">
        <f>K163*(1+L163)</f>
        <v>68691.75</v>
      </c>
      <c r="N163" s="432"/>
      <c r="O163" s="433">
        <f>M163*(1+N163)</f>
        <v>68691.75</v>
      </c>
      <c r="Q163" s="136"/>
      <c r="R163" s="172">
        <f>IF(I163=$I$585*$E163,0,I163)</f>
        <v>68691.75</v>
      </c>
      <c r="S163" s="172">
        <f>IF(H163=$H$585*$E163,0,H163)</f>
        <v>52409.84</v>
      </c>
      <c r="T163" s="172">
        <f>IF(G163=$G$585*$E163,0,G163)</f>
        <v>78512.11</v>
      </c>
      <c r="U163" s="5"/>
      <c r="V163" s="190"/>
      <c r="W163" s="5"/>
      <c r="X163" s="5"/>
      <c r="Y163" s="190"/>
      <c r="Z163" s="5"/>
      <c r="AA163" s="5"/>
      <c r="AB163" s="5"/>
    </row>
    <row r="164" spans="1:28" ht="15.75" customHeight="1" x14ac:dyDescent="0.25">
      <c r="A164" s="310"/>
      <c r="B164" s="549"/>
      <c r="C164" s="253"/>
      <c r="D164" s="24"/>
      <c r="E164" s="290"/>
      <c r="F164" s="43" t="s">
        <v>10</v>
      </c>
      <c r="G164" s="89">
        <v>14161.04</v>
      </c>
      <c r="H164" s="89">
        <v>11012.11</v>
      </c>
      <c r="I164" s="359">
        <v>11429.75</v>
      </c>
      <c r="J164" s="434"/>
      <c r="K164" s="435">
        <f>K163*K165</f>
        <v>11429.75</v>
      </c>
      <c r="L164" s="393"/>
      <c r="M164" s="359">
        <f>M163*M165</f>
        <v>11429.75</v>
      </c>
      <c r="N164" s="434"/>
      <c r="O164" s="435">
        <f>O163*O165</f>
        <v>11429.75</v>
      </c>
      <c r="Q164" s="137"/>
      <c r="R164" s="173">
        <f>IF(I164=$I$586*$E163,0,I164)</f>
        <v>11429.75</v>
      </c>
      <c r="S164" s="173">
        <f>IF(H164=$H$586*$E163,0,H164)</f>
        <v>11012.11</v>
      </c>
      <c r="T164" s="173">
        <f>IF(G164=$G$586*$E163,0,G164)</f>
        <v>14161.04</v>
      </c>
      <c r="U164" s="5"/>
      <c r="V164" s="190"/>
      <c r="W164" s="5"/>
      <c r="X164" s="5"/>
      <c r="Y164" s="190"/>
      <c r="Z164" s="5"/>
      <c r="AA164" s="5"/>
      <c r="AB164" s="5"/>
    </row>
    <row r="165" spans="1:28" ht="15.75" customHeight="1" x14ac:dyDescent="0.25">
      <c r="A165" s="310"/>
      <c r="B165" s="549"/>
      <c r="C165" s="253"/>
      <c r="D165" s="24"/>
      <c r="E165" s="290"/>
      <c r="F165" s="44" t="s">
        <v>11</v>
      </c>
      <c r="G165" s="90">
        <f>G164/G163</f>
        <v>0.18036758915280715</v>
      </c>
      <c r="H165" s="90">
        <f>H164/H163</f>
        <v>0.21011531422343593</v>
      </c>
      <c r="I165" s="360">
        <f>I164/I163</f>
        <v>0.16639188839998981</v>
      </c>
      <c r="J165" s="436"/>
      <c r="K165" s="437">
        <f>I165*(1+J165)</f>
        <v>0.16639188839998981</v>
      </c>
      <c r="L165" s="394"/>
      <c r="M165" s="360">
        <f>K165*(1+L165)</f>
        <v>0.16639188839998981</v>
      </c>
      <c r="N165" s="436"/>
      <c r="O165" s="437">
        <f>M165*(1+N165)</f>
        <v>0.16639188839998981</v>
      </c>
      <c r="Q165" s="137"/>
      <c r="R165" s="174"/>
      <c r="S165" s="174"/>
      <c r="T165" s="174"/>
      <c r="U165" s="5"/>
      <c r="V165" s="562" t="s">
        <v>25</v>
      </c>
      <c r="W165" s="562"/>
      <c r="X165" s="562"/>
      <c r="Y165" s="190"/>
      <c r="Z165" s="190"/>
      <c r="AA165" s="190"/>
      <c r="AB165" s="190"/>
    </row>
    <row r="166" spans="1:28" ht="15.75" customHeight="1" x14ac:dyDescent="0.25">
      <c r="A166" s="310"/>
      <c r="B166" s="549"/>
      <c r="C166" s="253"/>
      <c r="D166" s="24">
        <f>C160</f>
        <v>2910.1</v>
      </c>
      <c r="E166" s="290">
        <v>0.28199999999999997</v>
      </c>
      <c r="F166" s="45" t="s">
        <v>68</v>
      </c>
      <c r="G166" s="91">
        <f>V166*E166</f>
        <v>261160.19999999998</v>
      </c>
      <c r="H166" s="91">
        <f>W166*E166</f>
        <v>290256.95999999996</v>
      </c>
      <c r="I166" s="361">
        <f>X166*E166</f>
        <v>315157.56</v>
      </c>
      <c r="J166" s="438"/>
      <c r="K166" s="439">
        <f>I166*(1+J166)</f>
        <v>315157.56</v>
      </c>
      <c r="L166" s="395"/>
      <c r="M166" s="361">
        <f>K166*(1+L166)</f>
        <v>315157.56</v>
      </c>
      <c r="N166" s="438"/>
      <c r="O166" s="439">
        <f>M166*(1+N166)</f>
        <v>315157.56</v>
      </c>
      <c r="Q166" s="138"/>
      <c r="R166" s="175">
        <f>IF(I166=$I$588*$E166,0,I166)</f>
        <v>315157.56</v>
      </c>
      <c r="S166" s="175">
        <f>IF(H166=$H$588*$E166,0,H166)</f>
        <v>290256.95999999996</v>
      </c>
      <c r="T166" s="175">
        <f>IF(G166=$G$588*$E166,0,G166)</f>
        <v>261160.19999999998</v>
      </c>
      <c r="U166" s="5"/>
      <c r="V166" s="101">
        <v>926100</v>
      </c>
      <c r="W166" s="101">
        <v>1029280</v>
      </c>
      <c r="X166" s="101">
        <v>1117580</v>
      </c>
      <c r="Y166" s="222"/>
      <c r="Z166" s="242">
        <f t="shared" ref="Z166:AB167" si="4">G166+G179+G192+G205+G257</f>
        <v>926100</v>
      </c>
      <c r="AA166" s="242">
        <f t="shared" si="4"/>
        <v>1029279.9999999999</v>
      </c>
      <c r="AB166" s="242">
        <f t="shared" si="4"/>
        <v>1117580</v>
      </c>
    </row>
    <row r="167" spans="1:28" ht="15.75" customHeight="1" x14ac:dyDescent="0.25">
      <c r="A167" s="310"/>
      <c r="B167" s="549"/>
      <c r="C167" s="253"/>
      <c r="D167" s="24"/>
      <c r="E167" s="290"/>
      <c r="F167" s="46" t="s">
        <v>10</v>
      </c>
      <c r="G167" s="92">
        <f>V167*E166</f>
        <v>22708.754999999997</v>
      </c>
      <c r="H167" s="92">
        <f>W167*E166</f>
        <v>24164.932499999999</v>
      </c>
      <c r="I167" s="362">
        <f>X167*E166</f>
        <v>26615.027459999998</v>
      </c>
      <c r="J167" s="440"/>
      <c r="K167" s="441">
        <f>K166*K168</f>
        <v>26615.027459999998</v>
      </c>
      <c r="L167" s="396"/>
      <c r="M167" s="362">
        <f>M166*M168</f>
        <v>26615.027459999998</v>
      </c>
      <c r="N167" s="440"/>
      <c r="O167" s="441">
        <f>O166*O168</f>
        <v>26615.027459999998</v>
      </c>
      <c r="Q167" s="139"/>
      <c r="R167" s="176">
        <f>IF(I167=$I$589*$E166,0,I167)</f>
        <v>26615.027459999998</v>
      </c>
      <c r="S167" s="176">
        <f>IF(H167=$H$589*$E166,0,H167)</f>
        <v>24164.932499999999</v>
      </c>
      <c r="T167" s="176">
        <f>IF(G167=$G$589*$E166,0,G167)</f>
        <v>22708.754999999997</v>
      </c>
      <c r="U167" s="5"/>
      <c r="V167" s="102">
        <v>80527.5</v>
      </c>
      <c r="W167" s="102">
        <v>85691.25</v>
      </c>
      <c r="X167" s="102">
        <v>94379.53</v>
      </c>
      <c r="Y167" s="223"/>
      <c r="Z167" s="242">
        <f t="shared" si="4"/>
        <v>80527.500000000015</v>
      </c>
      <c r="AA167" s="242">
        <f t="shared" si="4"/>
        <v>85691.25</v>
      </c>
      <c r="AB167" s="242">
        <f t="shared" si="4"/>
        <v>94379.53</v>
      </c>
    </row>
    <row r="168" spans="1:28" ht="15.75" customHeight="1" x14ac:dyDescent="0.25">
      <c r="A168" s="310"/>
      <c r="B168" s="549"/>
      <c r="C168" s="253"/>
      <c r="D168" s="24"/>
      <c r="E168" s="290"/>
      <c r="F168" s="46" t="s">
        <v>11</v>
      </c>
      <c r="G168" s="92">
        <f>G167/G166</f>
        <v>8.695335276967929E-2</v>
      </c>
      <c r="H168" s="92">
        <f>H167/H166</f>
        <v>8.3253585030312452E-2</v>
      </c>
      <c r="I168" s="362">
        <f>I167/I166</f>
        <v>8.4449909626156505E-2</v>
      </c>
      <c r="J168" s="440"/>
      <c r="K168" s="441">
        <f>I168*(1+J168)</f>
        <v>8.4449909626156505E-2</v>
      </c>
      <c r="L168" s="396"/>
      <c r="M168" s="362">
        <f>K168*(1+L168)</f>
        <v>8.4449909626156505E-2</v>
      </c>
      <c r="N168" s="440"/>
      <c r="O168" s="441">
        <f>M168*(1+N168)</f>
        <v>8.4449909626156505E-2</v>
      </c>
      <c r="Q168" s="139"/>
      <c r="R168" s="177"/>
      <c r="S168" s="177"/>
      <c r="T168" s="177"/>
      <c r="U168" s="5"/>
      <c r="V168" s="5"/>
      <c r="W168" s="5"/>
      <c r="X168" s="5"/>
      <c r="Y168" s="190"/>
      <c r="Z168" s="5"/>
      <c r="AA168" s="5"/>
      <c r="AB168" s="5"/>
    </row>
    <row r="169" spans="1:28" ht="15.75" hidden="1" customHeight="1" x14ac:dyDescent="0.25">
      <c r="A169" s="310"/>
      <c r="B169" s="549"/>
      <c r="C169" s="253"/>
      <c r="D169" s="24"/>
      <c r="E169" s="290">
        <f>D169/$D$576</f>
        <v>0</v>
      </c>
      <c r="F169" s="47" t="s">
        <v>69</v>
      </c>
      <c r="G169" s="93">
        <f>G$591*$E169</f>
        <v>0</v>
      </c>
      <c r="H169" s="93">
        <f>H$591*$E169</f>
        <v>0</v>
      </c>
      <c r="I169" s="363">
        <f>I$591*$E169</f>
        <v>0</v>
      </c>
      <c r="J169" s="442"/>
      <c r="K169" s="443">
        <f>K$591*$E169</f>
        <v>0</v>
      </c>
      <c r="L169" s="397"/>
      <c r="M169" s="363">
        <f>M$591*$E169</f>
        <v>0</v>
      </c>
      <c r="N169" s="442"/>
      <c r="O169" s="443">
        <f>O$591*$E169</f>
        <v>0</v>
      </c>
      <c r="Q169" s="140"/>
      <c r="R169" s="175">
        <f>IF(I169=$I$591*$E169,0,I169)</f>
        <v>0</v>
      </c>
      <c r="S169" s="175">
        <f>IF(H169=$H$591*$E169,0,H169)</f>
        <v>0</v>
      </c>
      <c r="T169" s="175">
        <f>IF(G169=$G$591*$E169,0,G169)</f>
        <v>0</v>
      </c>
      <c r="U169" s="5"/>
      <c r="V169" s="5"/>
      <c r="W169" s="5"/>
      <c r="X169" s="5"/>
      <c r="Y169" s="190"/>
      <c r="Z169" s="5"/>
      <c r="AA169" s="5"/>
      <c r="AB169" s="5"/>
    </row>
    <row r="170" spans="1:28" ht="15.75" hidden="1" customHeight="1" x14ac:dyDescent="0.25">
      <c r="A170" s="310"/>
      <c r="B170" s="549"/>
      <c r="C170" s="253"/>
      <c r="D170" s="24"/>
      <c r="E170" s="290"/>
      <c r="F170" s="48" t="s">
        <v>10</v>
      </c>
      <c r="G170" s="94">
        <f>G$592*$E169</f>
        <v>0</v>
      </c>
      <c r="H170" s="94">
        <f>H$592*$E169</f>
        <v>0</v>
      </c>
      <c r="I170" s="364">
        <f>I$592*$E169</f>
        <v>0</v>
      </c>
      <c r="J170" s="444"/>
      <c r="K170" s="445">
        <f>K$592*$E169</f>
        <v>0</v>
      </c>
      <c r="L170" s="398"/>
      <c r="M170" s="364">
        <f>M$592*$E169</f>
        <v>0</v>
      </c>
      <c r="N170" s="444"/>
      <c r="O170" s="445">
        <f>O$592*$E169</f>
        <v>0</v>
      </c>
      <c r="Q170" s="141"/>
      <c r="R170" s="176">
        <f>IF(I170=$I$592*$E169,0,I170)</f>
        <v>0</v>
      </c>
      <c r="S170" s="176">
        <f>IF(H170=$H$592*$E169,0,H170)</f>
        <v>0</v>
      </c>
      <c r="T170" s="176">
        <f>IF(G170=$G$592*$E169,0,G170)</f>
        <v>0</v>
      </c>
      <c r="U170" s="5"/>
      <c r="V170" s="5"/>
      <c r="W170" s="5"/>
      <c r="X170" s="5"/>
      <c r="Y170" s="190"/>
      <c r="Z170" s="5"/>
      <c r="AA170" s="5"/>
      <c r="AB170" s="5"/>
    </row>
    <row r="171" spans="1:28" ht="15.75" hidden="1" customHeight="1" x14ac:dyDescent="0.25">
      <c r="A171" s="310"/>
      <c r="B171" s="549"/>
      <c r="C171" s="253"/>
      <c r="D171" s="24"/>
      <c r="E171" s="290"/>
      <c r="F171" s="49" t="s">
        <v>11</v>
      </c>
      <c r="G171" s="95" t="e">
        <f>G170/G169</f>
        <v>#DIV/0!</v>
      </c>
      <c r="H171" s="95" t="e">
        <f>H170/H169</f>
        <v>#DIV/0!</v>
      </c>
      <c r="I171" s="365" t="e">
        <f>I170/I169</f>
        <v>#DIV/0!</v>
      </c>
      <c r="J171" s="446"/>
      <c r="K171" s="447" t="e">
        <f>K170/K169</f>
        <v>#DIV/0!</v>
      </c>
      <c r="L171" s="399"/>
      <c r="M171" s="365" t="e">
        <f>M170/M169</f>
        <v>#DIV/0!</v>
      </c>
      <c r="N171" s="446"/>
      <c r="O171" s="447" t="e">
        <f>O170/O169</f>
        <v>#DIV/0!</v>
      </c>
      <c r="Q171" s="141"/>
      <c r="R171" s="168"/>
      <c r="S171" s="168"/>
      <c r="T171" s="168"/>
      <c r="U171" s="5"/>
      <c r="V171" s="5"/>
      <c r="W171" s="5"/>
      <c r="X171" s="5"/>
      <c r="Y171" s="190"/>
      <c r="Z171" s="5"/>
      <c r="AA171" s="5"/>
      <c r="AB171" s="5"/>
    </row>
    <row r="172" spans="1:28" ht="15.75" customHeight="1" x14ac:dyDescent="0.25">
      <c r="A172" s="324"/>
      <c r="B172" s="551"/>
      <c r="C172" s="255"/>
      <c r="D172" s="248">
        <f>C160</f>
        <v>2910.1</v>
      </c>
      <c r="E172" s="249">
        <v>0.28199999999999997</v>
      </c>
      <c r="F172" s="52" t="s">
        <v>15</v>
      </c>
      <c r="G172" s="501">
        <f>G161+G164+G167+G170</f>
        <v>41474.449154737784</v>
      </c>
      <c r="H172" s="501">
        <f>H161+H164+H167+H170</f>
        <v>38184.434452588168</v>
      </c>
      <c r="I172" s="502">
        <f>I161+I164+I167+I170</f>
        <v>42620.020654580396</v>
      </c>
      <c r="J172" s="503"/>
      <c r="K172" s="504">
        <f>K161+K164+K167+K170</f>
        <v>42620.020654580396</v>
      </c>
      <c r="L172" s="505"/>
      <c r="M172" s="502">
        <f>M161+M164+M167+M170</f>
        <v>42620.020654580396</v>
      </c>
      <c r="N172" s="503"/>
      <c r="O172" s="504">
        <f>O161+O164+O167+O170</f>
        <v>42620.020654580396</v>
      </c>
      <c r="Q172" s="117"/>
      <c r="R172" s="168"/>
      <c r="S172" s="168"/>
      <c r="T172" s="168"/>
      <c r="U172" s="5"/>
      <c r="V172" s="5"/>
      <c r="W172" s="5"/>
      <c r="X172" s="5"/>
      <c r="Y172" s="190"/>
      <c r="Z172" s="5"/>
      <c r="AA172" s="5"/>
      <c r="AB172" s="5"/>
    </row>
    <row r="173" spans="1:28" ht="15.75" customHeight="1" x14ac:dyDescent="0.25">
      <c r="A173" s="323">
        <v>14</v>
      </c>
      <c r="B173" s="556" t="s">
        <v>26</v>
      </c>
      <c r="C173" s="257">
        <v>3010.74</v>
      </c>
      <c r="D173" s="24">
        <f>C173</f>
        <v>3010.74</v>
      </c>
      <c r="E173" s="290">
        <f>C173/T160</f>
        <v>0.29179209350558721</v>
      </c>
      <c r="F173" s="39" t="s">
        <v>67</v>
      </c>
      <c r="G173" s="85">
        <f>V160*E173</f>
        <v>992.38491001250213</v>
      </c>
      <c r="H173" s="85">
        <f>W160*E173</f>
        <v>837.73510045454088</v>
      </c>
      <c r="I173" s="355">
        <f>X160*E173</f>
        <v>1341.0764617516788</v>
      </c>
      <c r="J173" s="426"/>
      <c r="K173" s="427">
        <f>I173*(1+J173)</f>
        <v>1341.0764617516788</v>
      </c>
      <c r="L173" s="389"/>
      <c r="M173" s="355">
        <f>K173*(1+L173)</f>
        <v>1341.0764617516788</v>
      </c>
      <c r="N173" s="426"/>
      <c r="O173" s="427">
        <f>M173*(1+N173)</f>
        <v>1341.0764617516788</v>
      </c>
      <c r="Q173" s="134"/>
      <c r="R173" s="169">
        <f>IF(I173=$I$582*$E173,0,I173)</f>
        <v>1341.0764617516788</v>
      </c>
      <c r="S173" s="169">
        <f>IF(H173=$H$582*$E173,0,H173)</f>
        <v>837.73510045454088</v>
      </c>
      <c r="T173" s="169">
        <f>IF(G173=$G$582*$E173,0,G173)</f>
        <v>992.38491001250213</v>
      </c>
      <c r="U173" s="5"/>
      <c r="V173" s="5"/>
      <c r="W173" s="5"/>
      <c r="X173" s="5"/>
      <c r="Y173" s="313"/>
      <c r="Z173" s="5"/>
      <c r="AA173" s="5"/>
      <c r="AB173" s="5"/>
    </row>
    <row r="174" spans="1:28" ht="15.75" customHeight="1" x14ac:dyDescent="0.25">
      <c r="A174" s="310"/>
      <c r="B174" s="557"/>
      <c r="C174" s="253"/>
      <c r="D174" s="24"/>
      <c r="E174" s="290"/>
      <c r="F174" s="40" t="s">
        <v>10</v>
      </c>
      <c r="G174" s="86">
        <f>V161*E173</f>
        <v>4763.8969278840086</v>
      </c>
      <c r="H174" s="86">
        <f>W161*E173</f>
        <v>3111.3966005756865</v>
      </c>
      <c r="I174" s="356">
        <f>X161*E173</f>
        <v>4733.4688483732461</v>
      </c>
      <c r="J174" s="428"/>
      <c r="K174" s="429">
        <f>K173*K175</f>
        <v>4733.4688483732461</v>
      </c>
      <c r="L174" s="390"/>
      <c r="M174" s="356">
        <f>M173*M175</f>
        <v>4733.4688483732461</v>
      </c>
      <c r="N174" s="428"/>
      <c r="O174" s="429">
        <f>O173*O175</f>
        <v>4733.4688483732461</v>
      </c>
      <c r="Q174" s="135"/>
      <c r="R174" s="170">
        <f>IF(I174=$I$583*$E173,0,I174)</f>
        <v>4733.4688483732461</v>
      </c>
      <c r="S174" s="170">
        <f>IF(H174=$H$583*$E173,0,H174)</f>
        <v>3111.3966005756865</v>
      </c>
      <c r="T174" s="170">
        <f>IF(G174=$G$583*$E173,0,G174)</f>
        <v>4763.8969278840086</v>
      </c>
      <c r="U174" s="5"/>
      <c r="V174" s="5"/>
      <c r="W174" s="5"/>
      <c r="X174" s="5"/>
      <c r="Y174" s="313"/>
      <c r="Z174" s="5"/>
      <c r="AA174" s="5"/>
      <c r="AB174" s="5"/>
    </row>
    <row r="175" spans="1:28" ht="15.75" customHeight="1" x14ac:dyDescent="0.25">
      <c r="A175" s="310"/>
      <c r="B175" s="557"/>
      <c r="C175" s="253"/>
      <c r="D175" s="24"/>
      <c r="E175" s="290"/>
      <c r="F175" s="41" t="s">
        <v>11</v>
      </c>
      <c r="G175" s="87">
        <f>G174/G173</f>
        <v>4.8004528079976474</v>
      </c>
      <c r="H175" s="87">
        <f>H174/H173</f>
        <v>3.7140578195750606</v>
      </c>
      <c r="I175" s="357">
        <f>I174/I173</f>
        <v>3.5296040034812881</v>
      </c>
      <c r="J175" s="430"/>
      <c r="K175" s="431">
        <f>I175*(1+J175)</f>
        <v>3.5296040034812881</v>
      </c>
      <c r="L175" s="391"/>
      <c r="M175" s="357">
        <f>K175*(1+L175)</f>
        <v>3.5296040034812881</v>
      </c>
      <c r="N175" s="430"/>
      <c r="O175" s="431">
        <f>M175*(1+N175)</f>
        <v>3.5296040034812881</v>
      </c>
      <c r="Q175" s="135"/>
      <c r="R175" s="171"/>
      <c r="S175" s="171"/>
      <c r="T175" s="171"/>
      <c r="U175" s="5"/>
      <c r="V175" s="5"/>
      <c r="W175" s="5"/>
      <c r="X175" s="5"/>
      <c r="Y175" s="313"/>
      <c r="Z175" s="5"/>
      <c r="AA175" s="5"/>
      <c r="AB175" s="5"/>
    </row>
    <row r="176" spans="1:28" ht="15.75" customHeight="1" x14ac:dyDescent="0.25">
      <c r="A176" s="310"/>
      <c r="B176" s="557"/>
      <c r="C176" s="253"/>
      <c r="D176" s="24">
        <f>C173</f>
        <v>3010.74</v>
      </c>
      <c r="E176" s="290">
        <v>0.2918</v>
      </c>
      <c r="F176" s="42" t="s">
        <v>12</v>
      </c>
      <c r="G176" s="88">
        <v>81227.289999999994</v>
      </c>
      <c r="H176" s="88">
        <v>54222.33</v>
      </c>
      <c r="I176" s="358">
        <v>71067.320000000007</v>
      </c>
      <c r="J176" s="432"/>
      <c r="K176" s="433">
        <f>I176*(1+J176)</f>
        <v>71067.320000000007</v>
      </c>
      <c r="L176" s="392"/>
      <c r="M176" s="358">
        <f>K176*(1+L176)</f>
        <v>71067.320000000007</v>
      </c>
      <c r="N176" s="432"/>
      <c r="O176" s="433">
        <f>M176*(1+N176)</f>
        <v>71067.320000000007</v>
      </c>
      <c r="Q176" s="136"/>
      <c r="R176" s="172">
        <f>IF(I176=$I$585*$E176,0,I176)</f>
        <v>71067.320000000007</v>
      </c>
      <c r="S176" s="172">
        <f>IF(H176=$H$585*$E176,0,H176)</f>
        <v>54222.33</v>
      </c>
      <c r="T176" s="172">
        <f>IF(G176=$G$585*$E176,0,G176)</f>
        <v>81227.289999999994</v>
      </c>
      <c r="U176" s="5"/>
      <c r="V176" s="5"/>
      <c r="W176" s="5"/>
      <c r="X176" s="5"/>
      <c r="Y176" s="313"/>
      <c r="Z176" s="5"/>
      <c r="AA176" s="5"/>
      <c r="AB176" s="5"/>
    </row>
    <row r="177" spans="1:28" ht="15.75" customHeight="1" x14ac:dyDescent="0.25">
      <c r="A177" s="310"/>
      <c r="B177" s="557"/>
      <c r="C177" s="253"/>
      <c r="D177" s="24"/>
      <c r="E177" s="290"/>
      <c r="F177" s="43" t="s">
        <v>10</v>
      </c>
      <c r="G177" s="89">
        <v>14650.77</v>
      </c>
      <c r="H177" s="89">
        <v>11392.94</v>
      </c>
      <c r="I177" s="359">
        <v>11825.03</v>
      </c>
      <c r="J177" s="434"/>
      <c r="K177" s="435">
        <f>K176*K178</f>
        <v>11825.03</v>
      </c>
      <c r="L177" s="393"/>
      <c r="M177" s="359">
        <f>M176*M178</f>
        <v>11825.03</v>
      </c>
      <c r="N177" s="434"/>
      <c r="O177" s="435">
        <f>O176*O178</f>
        <v>11825.03</v>
      </c>
      <c r="Q177" s="137"/>
      <c r="R177" s="173">
        <f>IF(I177=$I$586*$E176,0,I177)</f>
        <v>11825.03</v>
      </c>
      <c r="S177" s="173">
        <f>IF(H177=$H$586*$E176,0,H177)</f>
        <v>11392.94</v>
      </c>
      <c r="T177" s="173">
        <f>IF(G177=$G$586*$E176,0,G177)</f>
        <v>14650.77</v>
      </c>
      <c r="U177" s="5"/>
      <c r="V177" s="5"/>
      <c r="W177" s="5"/>
      <c r="X177" s="5"/>
      <c r="Y177" s="313"/>
      <c r="Z177" s="5"/>
      <c r="AA177" s="5"/>
      <c r="AB177" s="5"/>
    </row>
    <row r="178" spans="1:28" ht="15.75" customHeight="1" x14ac:dyDescent="0.25">
      <c r="A178" s="310"/>
      <c r="B178" s="557"/>
      <c r="C178" s="253"/>
      <c r="D178" s="24"/>
      <c r="E178" s="290"/>
      <c r="F178" s="44" t="s">
        <v>11</v>
      </c>
      <c r="G178" s="90">
        <f>G177/G176</f>
        <v>0.18036758335776068</v>
      </c>
      <c r="H178" s="90">
        <f>H177/H176</f>
        <v>0.21011527907413791</v>
      </c>
      <c r="I178" s="360">
        <f>I177/I176</f>
        <v>0.16639195061809001</v>
      </c>
      <c r="J178" s="436"/>
      <c r="K178" s="437">
        <f>I178*(1+J178)</f>
        <v>0.16639195061809001</v>
      </c>
      <c r="L178" s="394"/>
      <c r="M178" s="360">
        <f>K178*(1+L178)</f>
        <v>0.16639195061809001</v>
      </c>
      <c r="N178" s="436"/>
      <c r="O178" s="437">
        <f>M178*(1+N178)</f>
        <v>0.16639195061809001</v>
      </c>
      <c r="Q178" s="137"/>
      <c r="R178" s="174"/>
      <c r="S178" s="174"/>
      <c r="T178" s="174"/>
      <c r="U178" s="5"/>
      <c r="V178" s="5"/>
      <c r="W178" s="5"/>
      <c r="X178" s="5"/>
      <c r="Y178" s="313"/>
      <c r="Z178" s="5"/>
      <c r="AA178" s="5"/>
      <c r="AB178" s="5"/>
    </row>
    <row r="179" spans="1:28" ht="15.75" customHeight="1" x14ac:dyDescent="0.25">
      <c r="A179" s="310"/>
      <c r="B179" s="557"/>
      <c r="C179" s="253"/>
      <c r="D179" s="24">
        <f>C173</f>
        <v>3010.74</v>
      </c>
      <c r="E179" s="290">
        <v>0.2918</v>
      </c>
      <c r="F179" s="45" t="s">
        <v>68</v>
      </c>
      <c r="G179" s="91">
        <f>V166*E179</f>
        <v>270235.98</v>
      </c>
      <c r="H179" s="91">
        <f>W166*E179</f>
        <v>300343.90399999998</v>
      </c>
      <c r="I179" s="361">
        <f>X166*E179</f>
        <v>326109.84399999998</v>
      </c>
      <c r="J179" s="438"/>
      <c r="K179" s="439">
        <f>I179*(1+J179)</f>
        <v>326109.84399999998</v>
      </c>
      <c r="L179" s="395"/>
      <c r="M179" s="361">
        <f>K179*(1+L179)</f>
        <v>326109.84399999998</v>
      </c>
      <c r="N179" s="438"/>
      <c r="O179" s="439">
        <f>M179*(1+N179)</f>
        <v>326109.84399999998</v>
      </c>
      <c r="Q179" s="138"/>
      <c r="R179" s="175">
        <f>IF(I179=$I$588*$E179,0,I179)</f>
        <v>326109.84399999998</v>
      </c>
      <c r="S179" s="175">
        <f>IF(H179=$H$588*$E179,0,H179)</f>
        <v>300343.90399999998</v>
      </c>
      <c r="T179" s="175">
        <f>IF(G179=$G$588*$E179,0,G179)</f>
        <v>270235.98</v>
      </c>
      <c r="U179" s="5"/>
      <c r="V179" s="5"/>
      <c r="W179" s="5"/>
      <c r="X179" s="5"/>
      <c r="Y179" s="313"/>
      <c r="Z179" s="5"/>
      <c r="AA179" s="5"/>
      <c r="AB179" s="5"/>
    </row>
    <row r="180" spans="1:28" ht="15.75" customHeight="1" x14ac:dyDescent="0.25">
      <c r="A180" s="310"/>
      <c r="B180" s="557"/>
      <c r="C180" s="253"/>
      <c r="D180" s="24"/>
      <c r="E180" s="290"/>
      <c r="F180" s="46" t="s">
        <v>10</v>
      </c>
      <c r="G180" s="92">
        <f>V167*E179</f>
        <v>23497.924500000001</v>
      </c>
      <c r="H180" s="92">
        <f>W167*E179</f>
        <v>25004.706750000001</v>
      </c>
      <c r="I180" s="362">
        <f>X167*E179</f>
        <v>27539.946854000002</v>
      </c>
      <c r="J180" s="440"/>
      <c r="K180" s="441">
        <f>K179*K181</f>
        <v>27539.946854000005</v>
      </c>
      <c r="L180" s="396"/>
      <c r="M180" s="362">
        <f>M179*M181</f>
        <v>27539.946854000005</v>
      </c>
      <c r="N180" s="440"/>
      <c r="O180" s="441">
        <f>O179*O181</f>
        <v>27539.946854000005</v>
      </c>
      <c r="Q180" s="139"/>
      <c r="R180" s="176">
        <f>IF(I180=$I$589*$E179,0,I180)</f>
        <v>27539.946854000002</v>
      </c>
      <c r="S180" s="176">
        <f>IF(H180=$H$589*$E179,0,H180)</f>
        <v>25004.706750000001</v>
      </c>
      <c r="T180" s="176">
        <f>IF(G180=$G$589*$E179,0,G180)</f>
        <v>23497.924500000001</v>
      </c>
      <c r="U180" s="5"/>
      <c r="V180" s="5"/>
      <c r="W180" s="5"/>
      <c r="X180" s="5"/>
      <c r="Y180" s="313"/>
      <c r="Z180" s="5"/>
      <c r="AA180" s="5"/>
      <c r="AB180" s="5"/>
    </row>
    <row r="181" spans="1:28" ht="15.75" customHeight="1" x14ac:dyDescent="0.25">
      <c r="A181" s="310"/>
      <c r="B181" s="557"/>
      <c r="C181" s="253"/>
      <c r="D181" s="24"/>
      <c r="E181" s="290"/>
      <c r="F181" s="46" t="s">
        <v>11</v>
      </c>
      <c r="G181" s="92">
        <f>G180/G179</f>
        <v>8.6953352769679304E-2</v>
      </c>
      <c r="H181" s="92">
        <f>H180/H179</f>
        <v>8.3253585030312466E-2</v>
      </c>
      <c r="I181" s="362">
        <f>I180/I179</f>
        <v>8.4449909626156533E-2</v>
      </c>
      <c r="J181" s="440"/>
      <c r="K181" s="441">
        <f>I181*(1+J181)</f>
        <v>8.4449909626156533E-2</v>
      </c>
      <c r="L181" s="396"/>
      <c r="M181" s="362">
        <f>K181*(1+L181)</f>
        <v>8.4449909626156533E-2</v>
      </c>
      <c r="N181" s="440"/>
      <c r="O181" s="441">
        <f>M181*(1+N181)</f>
        <v>8.4449909626156533E-2</v>
      </c>
      <c r="Q181" s="139"/>
      <c r="R181" s="177"/>
      <c r="S181" s="177"/>
      <c r="T181" s="177"/>
      <c r="U181" s="5"/>
      <c r="V181" s="5"/>
      <c r="W181" s="5"/>
      <c r="X181" s="5"/>
      <c r="Y181" s="313"/>
      <c r="Z181" s="5"/>
      <c r="AA181" s="5"/>
      <c r="AB181" s="5"/>
    </row>
    <row r="182" spans="1:28" ht="15.75" hidden="1" customHeight="1" x14ac:dyDescent="0.25">
      <c r="A182" s="310"/>
      <c r="B182" s="557"/>
      <c r="C182" s="253"/>
      <c r="D182" s="24"/>
      <c r="E182" s="290">
        <f>D182/$D$576</f>
        <v>0</v>
      </c>
      <c r="F182" s="47" t="s">
        <v>69</v>
      </c>
      <c r="G182" s="93">
        <f>G$591*$E182</f>
        <v>0</v>
      </c>
      <c r="H182" s="93">
        <f>H$591*$E182</f>
        <v>0</v>
      </c>
      <c r="I182" s="363">
        <f>I$591*$E182</f>
        <v>0</v>
      </c>
      <c r="J182" s="442"/>
      <c r="K182" s="443">
        <f>K$591*$E182</f>
        <v>0</v>
      </c>
      <c r="L182" s="397"/>
      <c r="M182" s="363">
        <f>M$591*$E182</f>
        <v>0</v>
      </c>
      <c r="N182" s="442"/>
      <c r="O182" s="443">
        <f>O$591*$E182</f>
        <v>0</v>
      </c>
      <c r="Q182" s="140"/>
      <c r="R182" s="175">
        <f>IF(I182=$I$591*$E182,0,I182)</f>
        <v>0</v>
      </c>
      <c r="S182" s="175">
        <f>IF(H182=$H$591*$E182,0,H182)</f>
        <v>0</v>
      </c>
      <c r="T182" s="175">
        <f>IF(G182=$G$591*$E182,0,G182)</f>
        <v>0</v>
      </c>
      <c r="U182" s="5"/>
      <c r="V182" s="5"/>
      <c r="W182" s="5"/>
      <c r="X182" s="5"/>
      <c r="Y182" s="313"/>
      <c r="Z182" s="5"/>
      <c r="AA182" s="5"/>
      <c r="AB182" s="5"/>
    </row>
    <row r="183" spans="1:28" ht="15.75" hidden="1" customHeight="1" x14ac:dyDescent="0.25">
      <c r="A183" s="310"/>
      <c r="B183" s="557"/>
      <c r="C183" s="253"/>
      <c r="D183" s="24"/>
      <c r="E183" s="290"/>
      <c r="F183" s="48" t="s">
        <v>10</v>
      </c>
      <c r="G183" s="94">
        <f>G$592*$E182</f>
        <v>0</v>
      </c>
      <c r="H183" s="94">
        <f>H$592*$E182</f>
        <v>0</v>
      </c>
      <c r="I183" s="364">
        <f>I$592*$E182</f>
        <v>0</v>
      </c>
      <c r="J183" s="444"/>
      <c r="K183" s="445">
        <f>K$592*$E182</f>
        <v>0</v>
      </c>
      <c r="L183" s="398"/>
      <c r="M183" s="364">
        <f>M$592*$E182</f>
        <v>0</v>
      </c>
      <c r="N183" s="444"/>
      <c r="O183" s="445">
        <f>O$592*$E182</f>
        <v>0</v>
      </c>
      <c r="Q183" s="141"/>
      <c r="R183" s="176">
        <f>IF(I183=$I$592*$E182,0,I183)</f>
        <v>0</v>
      </c>
      <c r="S183" s="176">
        <f>IF(H183=$H$592*$E182,0,H183)</f>
        <v>0</v>
      </c>
      <c r="T183" s="176">
        <f>IF(G183=$G$592*$E182,0,G183)</f>
        <v>0</v>
      </c>
      <c r="U183" s="5"/>
      <c r="V183" s="5"/>
      <c r="W183" s="5"/>
      <c r="X183" s="5"/>
      <c r="Y183" s="313"/>
      <c r="Z183" s="5"/>
      <c r="AA183" s="5"/>
      <c r="AB183" s="5"/>
    </row>
    <row r="184" spans="1:28" ht="15.75" hidden="1" customHeight="1" x14ac:dyDescent="0.25">
      <c r="A184" s="310"/>
      <c r="B184" s="557"/>
      <c r="C184" s="253"/>
      <c r="D184" s="24"/>
      <c r="E184" s="290"/>
      <c r="F184" s="49" t="s">
        <v>11</v>
      </c>
      <c r="G184" s="95" t="e">
        <f>G183/G182</f>
        <v>#DIV/0!</v>
      </c>
      <c r="H184" s="95" t="e">
        <f>H183/H182</f>
        <v>#DIV/0!</v>
      </c>
      <c r="I184" s="365" t="e">
        <f>I183/I182</f>
        <v>#DIV/0!</v>
      </c>
      <c r="J184" s="446"/>
      <c r="K184" s="447" t="e">
        <f>K183/K182</f>
        <v>#DIV/0!</v>
      </c>
      <c r="L184" s="399"/>
      <c r="M184" s="365" t="e">
        <f>M183/M182</f>
        <v>#DIV/0!</v>
      </c>
      <c r="N184" s="446"/>
      <c r="O184" s="447" t="e">
        <f>O183/O182</f>
        <v>#DIV/0!</v>
      </c>
      <c r="Q184" s="141"/>
      <c r="R184" s="315"/>
      <c r="S184" s="315"/>
      <c r="T184" s="315"/>
      <c r="U184" s="5"/>
      <c r="V184" s="5"/>
      <c r="W184" s="5"/>
      <c r="X184" s="5"/>
      <c r="Y184" s="313"/>
      <c r="Z184" s="5"/>
      <c r="AA184" s="5"/>
      <c r="AB184" s="5"/>
    </row>
    <row r="185" spans="1:28" ht="15.75" customHeight="1" x14ac:dyDescent="0.25">
      <c r="A185" s="324"/>
      <c r="B185" s="558"/>
      <c r="C185" s="255"/>
      <c r="D185" s="312">
        <f>C173</f>
        <v>3010.74</v>
      </c>
      <c r="E185" s="311">
        <v>0.2918</v>
      </c>
      <c r="F185" s="52" t="s">
        <v>15</v>
      </c>
      <c r="G185" s="501">
        <f>G174+G177+G180+G183</f>
        <v>42912.591427884006</v>
      </c>
      <c r="H185" s="501">
        <f>H174+H177+H180+H183</f>
        <v>39509.043350575688</v>
      </c>
      <c r="I185" s="502">
        <f>I174+I177+I180+I183</f>
        <v>44098.445702373247</v>
      </c>
      <c r="J185" s="503"/>
      <c r="K185" s="504">
        <f>K174+K177+K180+K183</f>
        <v>44098.445702373254</v>
      </c>
      <c r="L185" s="505"/>
      <c r="M185" s="502">
        <f>M174+M177+M180+M183</f>
        <v>44098.445702373254</v>
      </c>
      <c r="N185" s="503"/>
      <c r="O185" s="504">
        <f>O174+O177+O180+O183</f>
        <v>44098.445702373254</v>
      </c>
      <c r="Q185" s="117"/>
      <c r="R185" s="315"/>
      <c r="S185" s="315"/>
      <c r="T185" s="315"/>
      <c r="U185" s="5"/>
      <c r="V185" s="5"/>
      <c r="W185" s="5"/>
      <c r="X185" s="5"/>
      <c r="Y185" s="313"/>
      <c r="Z185" s="5"/>
      <c r="AA185" s="5"/>
      <c r="AB185" s="5"/>
    </row>
    <row r="186" spans="1:28" ht="15.75" customHeight="1" x14ac:dyDescent="0.25">
      <c r="A186" s="323">
        <v>15</v>
      </c>
      <c r="B186" s="556" t="s">
        <v>27</v>
      </c>
      <c r="C186" s="257">
        <v>2981.1</v>
      </c>
      <c r="D186" s="24">
        <f>C186</f>
        <v>2981.1</v>
      </c>
      <c r="E186" s="290">
        <f>C186/T160</f>
        <v>0.28891947160814491</v>
      </c>
      <c r="F186" s="39" t="s">
        <v>67</v>
      </c>
      <c r="G186" s="85">
        <f>V160*E186</f>
        <v>982.61512293930082</v>
      </c>
      <c r="H186" s="85">
        <f>W160*E186</f>
        <v>829.48780298698398</v>
      </c>
      <c r="I186" s="355">
        <f>X160*E186</f>
        <v>1327.8738915110339</v>
      </c>
      <c r="J186" s="426"/>
      <c r="K186" s="427">
        <f>I186*(1+J186)</f>
        <v>1327.8738915110339</v>
      </c>
      <c r="L186" s="389"/>
      <c r="M186" s="355">
        <f>K186*(1+L186)</f>
        <v>1327.8738915110339</v>
      </c>
      <c r="N186" s="426"/>
      <c r="O186" s="427">
        <f>M186*(1+N186)</f>
        <v>1327.8738915110339</v>
      </c>
      <c r="Q186" s="134"/>
      <c r="R186" s="169">
        <f>IF(I186=$I$582*$E186,0,I186)</f>
        <v>1327.8738915110339</v>
      </c>
      <c r="S186" s="169">
        <f>IF(H186=$H$582*$E186,0,H186)</f>
        <v>829.48780298698398</v>
      </c>
      <c r="T186" s="169">
        <f>IF(G186=$G$582*$E186,0,G186)</f>
        <v>982.61512293930082</v>
      </c>
      <c r="U186" s="5"/>
      <c r="V186" s="5"/>
      <c r="W186" s="5"/>
      <c r="X186" s="5"/>
      <c r="Y186" s="190"/>
      <c r="Z186" s="5"/>
      <c r="AA186" s="5"/>
      <c r="AB186" s="5"/>
    </row>
    <row r="187" spans="1:28" ht="15.75" customHeight="1" x14ac:dyDescent="0.25">
      <c r="A187" s="310"/>
      <c r="B187" s="557"/>
      <c r="C187" s="253"/>
      <c r="D187" s="24"/>
      <c r="E187" s="290"/>
      <c r="F187" s="40" t="s">
        <v>10</v>
      </c>
      <c r="G187" s="86">
        <f>V161*E186</f>
        <v>4716.9975260949204</v>
      </c>
      <c r="H187" s="86">
        <f>W161*E186</f>
        <v>3080.7656609259457</v>
      </c>
      <c r="I187" s="356">
        <f>X161*E186</f>
        <v>4686.8690035956233</v>
      </c>
      <c r="J187" s="428"/>
      <c r="K187" s="429">
        <f>K186*K188</f>
        <v>4686.8690035956233</v>
      </c>
      <c r="L187" s="390"/>
      <c r="M187" s="356">
        <f>M186*M188</f>
        <v>4686.8690035956233</v>
      </c>
      <c r="N187" s="428"/>
      <c r="O187" s="429">
        <f>O186*O188</f>
        <v>4686.8690035956233</v>
      </c>
      <c r="Q187" s="135"/>
      <c r="R187" s="170">
        <f>IF(I187=$I$583*$E186,0,I187)</f>
        <v>4686.8690035956233</v>
      </c>
      <c r="S187" s="170">
        <f>IF(H187=$H$583*$E186,0,H187)</f>
        <v>3080.7656609259457</v>
      </c>
      <c r="T187" s="170">
        <f>IF(G187=$G$583*$E186,0,G187)</f>
        <v>4716.9975260949204</v>
      </c>
      <c r="U187" s="5"/>
      <c r="V187" s="5"/>
      <c r="W187" s="5"/>
      <c r="X187" s="5"/>
      <c r="Y187" s="190"/>
      <c r="Z187" s="5"/>
      <c r="AA187" s="5"/>
      <c r="AB187" s="5"/>
    </row>
    <row r="188" spans="1:28" ht="15.75" customHeight="1" x14ac:dyDescent="0.25">
      <c r="A188" s="310"/>
      <c r="B188" s="557"/>
      <c r="C188" s="253"/>
      <c r="D188" s="24"/>
      <c r="E188" s="290"/>
      <c r="F188" s="41" t="s">
        <v>11</v>
      </c>
      <c r="G188" s="87">
        <f>G187/G186</f>
        <v>4.8004528079976474</v>
      </c>
      <c r="H188" s="87">
        <f>H187/H186</f>
        <v>3.7140578195750611</v>
      </c>
      <c r="I188" s="357">
        <f>I187/I186</f>
        <v>3.5296040034812886</v>
      </c>
      <c r="J188" s="430"/>
      <c r="K188" s="431">
        <f>I188*(1+J188)</f>
        <v>3.5296040034812886</v>
      </c>
      <c r="L188" s="391"/>
      <c r="M188" s="357">
        <f>K188*(1+L188)</f>
        <v>3.5296040034812886</v>
      </c>
      <c r="N188" s="430"/>
      <c r="O188" s="431">
        <f>M188*(1+N188)</f>
        <v>3.5296040034812886</v>
      </c>
      <c r="Q188" s="135"/>
      <c r="R188" s="171"/>
      <c r="S188" s="171"/>
      <c r="T188" s="171"/>
      <c r="U188" s="5"/>
      <c r="V188" s="5"/>
      <c r="W188" s="5"/>
      <c r="X188" s="5"/>
      <c r="Y188" s="190"/>
      <c r="Z188" s="5"/>
      <c r="AA188" s="5"/>
      <c r="AB188" s="5"/>
    </row>
    <row r="189" spans="1:28" ht="15.75" customHeight="1" x14ac:dyDescent="0.25">
      <c r="A189" s="310"/>
      <c r="B189" s="557"/>
      <c r="C189" s="253"/>
      <c r="D189" s="24">
        <f>C186</f>
        <v>2981.1</v>
      </c>
      <c r="E189" s="290">
        <v>0.28889999999999999</v>
      </c>
      <c r="F189" s="42" t="s">
        <v>12</v>
      </c>
      <c r="G189" s="88">
        <v>80427.63</v>
      </c>
      <c r="H189" s="88">
        <v>53688.53</v>
      </c>
      <c r="I189" s="358">
        <v>70367.679999999993</v>
      </c>
      <c r="J189" s="432"/>
      <c r="K189" s="433">
        <f>I189*(1+J189)</f>
        <v>70367.679999999993</v>
      </c>
      <c r="L189" s="392"/>
      <c r="M189" s="358">
        <f>K189*(1+L189)</f>
        <v>70367.679999999993</v>
      </c>
      <c r="N189" s="432"/>
      <c r="O189" s="433">
        <f>M189*(1+N189)</f>
        <v>70367.679999999993</v>
      </c>
      <c r="Q189" s="136"/>
      <c r="R189" s="172">
        <f>IF(I189=$I$585*$E189,0,I189)</f>
        <v>70367.679999999993</v>
      </c>
      <c r="S189" s="172">
        <f>IF(H189=$H$585*$E189,0,H189)</f>
        <v>53688.53</v>
      </c>
      <c r="T189" s="172">
        <f>IF(G189=$G$585*$E189,0,G189)</f>
        <v>80427.63</v>
      </c>
      <c r="U189" s="5"/>
      <c r="V189" s="5"/>
      <c r="W189" s="5"/>
      <c r="X189" s="5"/>
      <c r="Y189" s="190"/>
      <c r="Z189" s="5"/>
      <c r="AA189" s="5"/>
      <c r="AB189" s="5"/>
    </row>
    <row r="190" spans="1:28" ht="15.75" customHeight="1" x14ac:dyDescent="0.25">
      <c r="A190" s="310"/>
      <c r="B190" s="557"/>
      <c r="C190" s="253"/>
      <c r="D190" s="24"/>
      <c r="E190" s="290"/>
      <c r="F190" s="43" t="s">
        <v>10</v>
      </c>
      <c r="G190" s="89">
        <v>14506.54</v>
      </c>
      <c r="H190" s="89">
        <v>11280.78</v>
      </c>
      <c r="I190" s="359">
        <v>11708.62</v>
      </c>
      <c r="J190" s="434"/>
      <c r="K190" s="435">
        <f>K189*K191</f>
        <v>11708.62</v>
      </c>
      <c r="L190" s="393"/>
      <c r="M190" s="359">
        <f>M189*M191</f>
        <v>11708.62</v>
      </c>
      <c r="N190" s="434"/>
      <c r="O190" s="435">
        <f>O189*O191</f>
        <v>11708.62</v>
      </c>
      <c r="Q190" s="137"/>
      <c r="R190" s="173">
        <f>IF(I190=$I$586*$E189,0,I190)</f>
        <v>11708.62</v>
      </c>
      <c r="S190" s="173">
        <f>IF(H190=$H$586*$E189,0,H190)</f>
        <v>11280.78</v>
      </c>
      <c r="T190" s="173">
        <f>IF(G190=$G$586*$E189,0,G190)</f>
        <v>14506.54</v>
      </c>
      <c r="U190" s="5"/>
      <c r="V190" s="5"/>
      <c r="W190" s="5"/>
      <c r="X190" s="5"/>
      <c r="Y190" s="190"/>
      <c r="Z190" s="5"/>
      <c r="AA190" s="5"/>
      <c r="AB190" s="5"/>
    </row>
    <row r="191" spans="1:28" ht="15.75" customHeight="1" x14ac:dyDescent="0.25">
      <c r="A191" s="310"/>
      <c r="B191" s="557"/>
      <c r="C191" s="253"/>
      <c r="D191" s="24"/>
      <c r="E191" s="290"/>
      <c r="F191" s="44" t="s">
        <v>11</v>
      </c>
      <c r="G191" s="90">
        <f>G190/G189</f>
        <v>0.18036761744688984</v>
      </c>
      <c r="H191" s="90">
        <f>H190/H189</f>
        <v>0.21011527043113307</v>
      </c>
      <c r="I191" s="360">
        <f>I190/I189</f>
        <v>0.16639201406100076</v>
      </c>
      <c r="J191" s="436"/>
      <c r="K191" s="437">
        <f>I191*(1+J191)</f>
        <v>0.16639201406100076</v>
      </c>
      <c r="L191" s="394"/>
      <c r="M191" s="360">
        <f>K191*(1+L191)</f>
        <v>0.16639201406100076</v>
      </c>
      <c r="N191" s="436"/>
      <c r="O191" s="437">
        <f>M191*(1+N191)</f>
        <v>0.16639201406100076</v>
      </c>
      <c r="Q191" s="137"/>
      <c r="R191" s="174"/>
      <c r="S191" s="174"/>
      <c r="T191" s="174"/>
      <c r="U191" s="5"/>
      <c r="V191" s="5"/>
      <c r="W191" s="5"/>
      <c r="X191" s="5"/>
      <c r="Y191" s="190"/>
      <c r="Z191" s="5"/>
      <c r="AA191" s="5"/>
      <c r="AB191" s="5"/>
    </row>
    <row r="192" spans="1:28" ht="15.75" customHeight="1" x14ac:dyDescent="0.25">
      <c r="A192" s="310"/>
      <c r="B192" s="557"/>
      <c r="C192" s="253"/>
      <c r="D192" s="24">
        <f>C186</f>
        <v>2981.1</v>
      </c>
      <c r="E192" s="290">
        <v>0.28889999999999999</v>
      </c>
      <c r="F192" s="45" t="s">
        <v>68</v>
      </c>
      <c r="G192" s="91">
        <f>V166*E192</f>
        <v>267550.28999999998</v>
      </c>
      <c r="H192" s="91">
        <f>W166*E192</f>
        <v>297358.99199999997</v>
      </c>
      <c r="I192" s="361">
        <f>X166*E192</f>
        <v>322868.86199999996</v>
      </c>
      <c r="J192" s="438"/>
      <c r="K192" s="439">
        <f>I192*(1+J192)</f>
        <v>322868.86199999996</v>
      </c>
      <c r="L192" s="395"/>
      <c r="M192" s="361">
        <f>K192*(1+L192)</f>
        <v>322868.86199999996</v>
      </c>
      <c r="N192" s="438"/>
      <c r="O192" s="439">
        <f>M192*(1+N192)</f>
        <v>322868.86199999996</v>
      </c>
      <c r="Q192" s="138"/>
      <c r="R192" s="175">
        <f>IF(I192=$I$588*$E192,0,I192)</f>
        <v>322868.86199999996</v>
      </c>
      <c r="S192" s="175">
        <f>IF(H192=$H$588*$E192,0,H192)</f>
        <v>297358.99199999997</v>
      </c>
      <c r="T192" s="175">
        <f>IF(G192=$G$588*$E192,0,G192)</f>
        <v>267550.28999999998</v>
      </c>
      <c r="U192" s="5"/>
      <c r="V192" s="5"/>
      <c r="W192" s="5"/>
      <c r="X192" s="5"/>
      <c r="Y192" s="190"/>
      <c r="Z192" s="5"/>
      <c r="AA192" s="5"/>
      <c r="AB192" s="5"/>
    </row>
    <row r="193" spans="1:28" ht="15.75" customHeight="1" x14ac:dyDescent="0.25">
      <c r="A193" s="310"/>
      <c r="B193" s="557"/>
      <c r="C193" s="253"/>
      <c r="D193" s="24"/>
      <c r="E193" s="290"/>
      <c r="F193" s="46" t="s">
        <v>10</v>
      </c>
      <c r="G193" s="92">
        <f>V167*E192</f>
        <v>23264.394749999999</v>
      </c>
      <c r="H193" s="92">
        <f>W167*E192</f>
        <v>24756.202125</v>
      </c>
      <c r="I193" s="362">
        <f>X167*E192</f>
        <v>27266.246217</v>
      </c>
      <c r="J193" s="440"/>
      <c r="K193" s="441">
        <f>K192*K194</f>
        <v>27266.246216999996</v>
      </c>
      <c r="L193" s="396"/>
      <c r="M193" s="362">
        <f>M192*M194</f>
        <v>27266.246216999996</v>
      </c>
      <c r="N193" s="440"/>
      <c r="O193" s="441">
        <f>O192*O194</f>
        <v>27266.246216999996</v>
      </c>
      <c r="Q193" s="139"/>
      <c r="R193" s="176">
        <f>IF(I193=$I$589*$E192,0,I193)</f>
        <v>27266.246217</v>
      </c>
      <c r="S193" s="176">
        <f>IF(H193=$H$589*$E192,0,H193)</f>
        <v>24756.202125</v>
      </c>
      <c r="T193" s="176">
        <f>IF(G193=$G$589*$E192,0,G193)</f>
        <v>23264.394749999999</v>
      </c>
      <c r="U193" s="5"/>
      <c r="V193" s="5"/>
      <c r="W193" s="5"/>
      <c r="X193" s="5"/>
      <c r="Y193" s="190"/>
      <c r="Z193" s="5"/>
      <c r="AA193" s="5"/>
      <c r="AB193" s="5"/>
    </row>
    <row r="194" spans="1:28" ht="15.75" customHeight="1" x14ac:dyDescent="0.25">
      <c r="A194" s="310"/>
      <c r="B194" s="557"/>
      <c r="C194" s="253"/>
      <c r="D194" s="24"/>
      <c r="E194" s="290"/>
      <c r="F194" s="46" t="s">
        <v>11</v>
      </c>
      <c r="G194" s="92">
        <f>G193/G192</f>
        <v>8.6953352769679304E-2</v>
      </c>
      <c r="H194" s="92">
        <f>H193/H192</f>
        <v>8.3253585030312466E-2</v>
      </c>
      <c r="I194" s="362">
        <f>I193/I192</f>
        <v>8.4449909626156519E-2</v>
      </c>
      <c r="J194" s="440"/>
      <c r="K194" s="441">
        <f>I194*(1+J194)</f>
        <v>8.4449909626156519E-2</v>
      </c>
      <c r="L194" s="396"/>
      <c r="M194" s="362">
        <f>K194*(1+L194)</f>
        <v>8.4449909626156519E-2</v>
      </c>
      <c r="N194" s="440"/>
      <c r="O194" s="441">
        <f>M194*(1+N194)</f>
        <v>8.4449909626156519E-2</v>
      </c>
      <c r="Q194" s="139"/>
      <c r="R194" s="177"/>
      <c r="S194" s="177"/>
      <c r="T194" s="177"/>
      <c r="U194" s="5"/>
      <c r="V194" s="5"/>
      <c r="W194" s="5"/>
      <c r="X194" s="5"/>
      <c r="Y194" s="190"/>
      <c r="Z194" s="5"/>
      <c r="AA194" s="5"/>
      <c r="AB194" s="5"/>
    </row>
    <row r="195" spans="1:28" ht="15.75" hidden="1" customHeight="1" x14ac:dyDescent="0.25">
      <c r="A195" s="310"/>
      <c r="B195" s="557"/>
      <c r="C195" s="253"/>
      <c r="D195" s="24"/>
      <c r="E195" s="290">
        <f>D195/$D$576</f>
        <v>0</v>
      </c>
      <c r="F195" s="47" t="s">
        <v>69</v>
      </c>
      <c r="G195" s="93">
        <f>G$591*$E195</f>
        <v>0</v>
      </c>
      <c r="H195" s="93">
        <f>H$591*$E195</f>
        <v>0</v>
      </c>
      <c r="I195" s="363">
        <f>I$591*$E195</f>
        <v>0</v>
      </c>
      <c r="J195" s="442"/>
      <c r="K195" s="443">
        <f>K$591*$E195</f>
        <v>0</v>
      </c>
      <c r="L195" s="397"/>
      <c r="M195" s="363">
        <f>M$591*$E195</f>
        <v>0</v>
      </c>
      <c r="N195" s="442"/>
      <c r="O195" s="443">
        <f>O$591*$E195</f>
        <v>0</v>
      </c>
      <c r="Q195" s="140"/>
      <c r="R195" s="175">
        <f>IF(I195=$I$591*$E195,0,I195)</f>
        <v>0</v>
      </c>
      <c r="S195" s="175">
        <f>IF(H195=$H$591*$E195,0,H195)</f>
        <v>0</v>
      </c>
      <c r="T195" s="175">
        <f>IF(G195=$G$591*$E195,0,G195)</f>
        <v>0</v>
      </c>
      <c r="U195" s="5"/>
      <c r="V195" s="5"/>
      <c r="W195" s="5"/>
      <c r="X195" s="5"/>
      <c r="Y195" s="190"/>
      <c r="Z195" s="5"/>
      <c r="AA195" s="5"/>
      <c r="AB195" s="5"/>
    </row>
    <row r="196" spans="1:28" ht="15.75" hidden="1" customHeight="1" x14ac:dyDescent="0.25">
      <c r="A196" s="310"/>
      <c r="B196" s="557"/>
      <c r="C196" s="253"/>
      <c r="D196" s="24"/>
      <c r="E196" s="290"/>
      <c r="F196" s="48" t="s">
        <v>10</v>
      </c>
      <c r="G196" s="94">
        <f>G$592*$E195</f>
        <v>0</v>
      </c>
      <c r="H196" s="94">
        <f>H$592*$E195</f>
        <v>0</v>
      </c>
      <c r="I196" s="364">
        <f>I$592*$E195</f>
        <v>0</v>
      </c>
      <c r="J196" s="444"/>
      <c r="K196" s="445">
        <f>K$592*$E195</f>
        <v>0</v>
      </c>
      <c r="L196" s="398"/>
      <c r="M196" s="364">
        <f>M$592*$E195</f>
        <v>0</v>
      </c>
      <c r="N196" s="444"/>
      <c r="O196" s="445">
        <f>O$592*$E195</f>
        <v>0</v>
      </c>
      <c r="Q196" s="141"/>
      <c r="R196" s="176">
        <f>IF(I196=$I$592*$E195,0,I196)</f>
        <v>0</v>
      </c>
      <c r="S196" s="176">
        <f>IF(H196=$H$592*$E195,0,H196)</f>
        <v>0</v>
      </c>
      <c r="T196" s="176">
        <f>IF(G196=$G$592*$E195,0,G196)</f>
        <v>0</v>
      </c>
      <c r="U196" s="5"/>
      <c r="V196" s="5"/>
      <c r="W196" s="5"/>
      <c r="X196" s="5"/>
      <c r="Y196" s="190"/>
      <c r="Z196" s="5"/>
      <c r="AA196" s="5"/>
      <c r="AB196" s="5"/>
    </row>
    <row r="197" spans="1:28" ht="15.75" hidden="1" customHeight="1" x14ac:dyDescent="0.25">
      <c r="A197" s="310"/>
      <c r="B197" s="557"/>
      <c r="C197" s="253"/>
      <c r="D197" s="24"/>
      <c r="E197" s="290"/>
      <c r="F197" s="49" t="s">
        <v>11</v>
      </c>
      <c r="G197" s="95" t="e">
        <f>G196/G195</f>
        <v>#DIV/0!</v>
      </c>
      <c r="H197" s="95" t="e">
        <f>H196/H195</f>
        <v>#DIV/0!</v>
      </c>
      <c r="I197" s="365" t="e">
        <f>I196/I195</f>
        <v>#DIV/0!</v>
      </c>
      <c r="J197" s="446"/>
      <c r="K197" s="447" t="e">
        <f>K196/K195</f>
        <v>#DIV/0!</v>
      </c>
      <c r="L197" s="399"/>
      <c r="M197" s="365" t="e">
        <f>M196/M195</f>
        <v>#DIV/0!</v>
      </c>
      <c r="N197" s="446"/>
      <c r="O197" s="447" t="e">
        <f>O196/O195</f>
        <v>#DIV/0!</v>
      </c>
      <c r="Q197" s="141"/>
      <c r="R197" s="168"/>
      <c r="S197" s="168"/>
      <c r="T197" s="168"/>
      <c r="U197" s="5"/>
      <c r="V197" s="5"/>
      <c r="W197" s="5"/>
      <c r="X197" s="5"/>
      <c r="Y197" s="190"/>
      <c r="Z197" s="5"/>
      <c r="AA197" s="5"/>
      <c r="AB197" s="5"/>
    </row>
    <row r="198" spans="1:28" ht="15.75" customHeight="1" x14ac:dyDescent="0.25">
      <c r="A198" s="324"/>
      <c r="B198" s="558"/>
      <c r="C198" s="255"/>
      <c r="D198" s="248">
        <f>C186</f>
        <v>2981.1</v>
      </c>
      <c r="E198" s="249">
        <v>0.28889999999999999</v>
      </c>
      <c r="F198" s="52" t="s">
        <v>15</v>
      </c>
      <c r="G198" s="501">
        <f>G187+G190+G193+G196</f>
        <v>42487.932276094922</v>
      </c>
      <c r="H198" s="501">
        <f>H187+H190+H193+H196</f>
        <v>39117.747785925945</v>
      </c>
      <c r="I198" s="502">
        <f>I187+I190+I193+I196</f>
        <v>43661.735220595627</v>
      </c>
      <c r="J198" s="503"/>
      <c r="K198" s="504">
        <f>K187+K190+K193+K196</f>
        <v>43661.735220595619</v>
      </c>
      <c r="L198" s="505"/>
      <c r="M198" s="502">
        <f>M187+M190+M193+M196</f>
        <v>43661.735220595619</v>
      </c>
      <c r="N198" s="503"/>
      <c r="O198" s="504">
        <f>O187+O190+O193+O196</f>
        <v>43661.735220595619</v>
      </c>
      <c r="Q198" s="117"/>
      <c r="R198" s="168"/>
      <c r="S198" s="168"/>
      <c r="T198" s="168"/>
      <c r="U198" s="5"/>
      <c r="V198" s="5"/>
      <c r="W198" s="5"/>
      <c r="X198" s="5"/>
      <c r="Y198" s="190"/>
      <c r="Z198" s="5"/>
      <c r="AA198" s="5"/>
      <c r="AB198" s="5"/>
    </row>
    <row r="199" spans="1:28" ht="15.75" customHeight="1" x14ac:dyDescent="0.25">
      <c r="A199" s="323">
        <v>16</v>
      </c>
      <c r="B199" s="556" t="s">
        <v>28</v>
      </c>
      <c r="C199" s="257">
        <v>487.96</v>
      </c>
      <c r="D199" s="24">
        <f>C199</f>
        <v>487.96</v>
      </c>
      <c r="E199" s="290">
        <f>C199/T160</f>
        <v>4.7291652532927574E-2</v>
      </c>
      <c r="F199" s="39" t="s">
        <v>67</v>
      </c>
      <c r="G199" s="85">
        <f>V160*E199</f>
        <v>160.83891026448669</v>
      </c>
      <c r="H199" s="85">
        <f>W160*E199</f>
        <v>135.77433442203505</v>
      </c>
      <c r="I199" s="355">
        <f>X160*E199</f>
        <v>217.35243504133513</v>
      </c>
      <c r="J199" s="426"/>
      <c r="K199" s="427">
        <f>I199*(1+J199)</f>
        <v>217.35243504133513</v>
      </c>
      <c r="L199" s="389"/>
      <c r="M199" s="355">
        <f>K199*(1+L199)</f>
        <v>217.35243504133513</v>
      </c>
      <c r="N199" s="426"/>
      <c r="O199" s="427">
        <f>M199*(1+N199)</f>
        <v>217.35243504133513</v>
      </c>
      <c r="Q199" s="134"/>
      <c r="R199" s="169">
        <f>IF(I199=$I$582*$E199,0,I199)</f>
        <v>217.35243504133513</v>
      </c>
      <c r="S199" s="169">
        <f>IF(H199=$H$582*$E199,0,H199)</f>
        <v>135.77433442203505</v>
      </c>
      <c r="T199" s="169">
        <f>IF(G199=$G$582*$E199,0,G199)</f>
        <v>160.83891026448669</v>
      </c>
      <c r="U199" s="5"/>
      <c r="V199" s="5"/>
      <c r="W199" s="5"/>
      <c r="X199" s="5"/>
      <c r="Y199" s="190"/>
      <c r="Z199" s="5"/>
      <c r="AA199" s="5"/>
      <c r="AB199" s="5"/>
    </row>
    <row r="200" spans="1:28" ht="15.75" customHeight="1" x14ac:dyDescent="0.25">
      <c r="A200" s="310"/>
      <c r="B200" s="557"/>
      <c r="C200" s="253"/>
      <c r="D200" s="24"/>
      <c r="E200" s="290"/>
      <c r="F200" s="40" t="s">
        <v>10</v>
      </c>
      <c r="G200" s="86">
        <f>V161*E199</f>
        <v>772.09959841443674</v>
      </c>
      <c r="H200" s="86">
        <f>W161*E199</f>
        <v>504.27372845775869</v>
      </c>
      <c r="I200" s="356">
        <f>X161*E199</f>
        <v>767.16802488830308</v>
      </c>
      <c r="J200" s="428"/>
      <c r="K200" s="429">
        <f>K199*K201</f>
        <v>767.16802488830308</v>
      </c>
      <c r="L200" s="390"/>
      <c r="M200" s="356">
        <f>M199*M201</f>
        <v>767.16802488830308</v>
      </c>
      <c r="N200" s="428"/>
      <c r="O200" s="429">
        <f>O199*O201</f>
        <v>767.16802488830308</v>
      </c>
      <c r="Q200" s="135"/>
      <c r="R200" s="170">
        <f>IF(I200=$I$583*$E199,0,I200)</f>
        <v>767.16802488830308</v>
      </c>
      <c r="S200" s="170">
        <f>IF(H200=$H$583*$E199,0,H200)</f>
        <v>504.27372845775869</v>
      </c>
      <c r="T200" s="170">
        <f>IF(G200=$G$583*$E199,0,G200)</f>
        <v>772.09959841443674</v>
      </c>
      <c r="U200" s="5"/>
      <c r="V200" s="5"/>
      <c r="W200" s="5"/>
      <c r="X200" s="5"/>
      <c r="Y200" s="190"/>
      <c r="Z200" s="5"/>
      <c r="AA200" s="5"/>
      <c r="AB200" s="5"/>
    </row>
    <row r="201" spans="1:28" ht="15.75" customHeight="1" x14ac:dyDescent="0.25">
      <c r="A201" s="310"/>
      <c r="B201" s="557"/>
      <c r="C201" s="253"/>
      <c r="D201" s="24"/>
      <c r="E201" s="290"/>
      <c r="F201" s="41" t="s">
        <v>11</v>
      </c>
      <c r="G201" s="87">
        <f>G200/G199</f>
        <v>4.8004528079976474</v>
      </c>
      <c r="H201" s="87">
        <f>H200/H199</f>
        <v>3.7140578195750611</v>
      </c>
      <c r="I201" s="357">
        <f>I200/I199</f>
        <v>3.5296040034812881</v>
      </c>
      <c r="J201" s="430"/>
      <c r="K201" s="431">
        <f>I201*(1+J201)</f>
        <v>3.5296040034812881</v>
      </c>
      <c r="L201" s="391"/>
      <c r="M201" s="357">
        <f>K201*(1+L201)</f>
        <v>3.5296040034812881</v>
      </c>
      <c r="N201" s="430"/>
      <c r="O201" s="431">
        <f>M201*(1+N201)</f>
        <v>3.5296040034812881</v>
      </c>
      <c r="Q201" s="135"/>
      <c r="R201" s="171"/>
      <c r="S201" s="171"/>
      <c r="T201" s="171"/>
      <c r="U201" s="5"/>
      <c r="V201" s="5"/>
      <c r="W201" s="5"/>
      <c r="X201" s="5"/>
      <c r="Y201" s="190"/>
      <c r="Z201" s="5"/>
      <c r="AA201" s="5"/>
      <c r="AB201" s="5"/>
    </row>
    <row r="202" spans="1:28" ht="15.75" customHeight="1" x14ac:dyDescent="0.25">
      <c r="A202" s="310"/>
      <c r="B202" s="557"/>
      <c r="C202" s="253"/>
      <c r="D202" s="24">
        <f>C199</f>
        <v>487.96</v>
      </c>
      <c r="E202" s="290">
        <v>4.7300000000000002E-2</v>
      </c>
      <c r="F202" s="42" t="s">
        <v>12</v>
      </c>
      <c r="G202" s="88">
        <v>13152.08</v>
      </c>
      <c r="H202" s="88">
        <v>8779.52</v>
      </c>
      <c r="I202" s="358">
        <v>11507.01</v>
      </c>
      <c r="J202" s="432"/>
      <c r="K202" s="433">
        <f>I202*(1+J202)</f>
        <v>11507.01</v>
      </c>
      <c r="L202" s="392"/>
      <c r="M202" s="358">
        <f>K202*(1+L202)</f>
        <v>11507.01</v>
      </c>
      <c r="N202" s="432"/>
      <c r="O202" s="433">
        <f>M202*(1+N202)</f>
        <v>11507.01</v>
      </c>
      <c r="Q202" s="136"/>
      <c r="R202" s="172">
        <f>IF(I202=$I$585*$E202,0,I202)</f>
        <v>11507.01</v>
      </c>
      <c r="S202" s="172">
        <f>IF(H202=$H$585*$E202,0,H202)</f>
        <v>8779.52</v>
      </c>
      <c r="T202" s="172">
        <f>IF(G202=$G$585*$E202,0,G202)</f>
        <v>13152.08</v>
      </c>
      <c r="U202" s="5"/>
      <c r="V202" s="5"/>
      <c r="W202" s="5"/>
      <c r="X202" s="5"/>
      <c r="Y202" s="190"/>
      <c r="Z202" s="5"/>
      <c r="AA202" s="5"/>
      <c r="AB202" s="5"/>
    </row>
    <row r="203" spans="1:28" ht="15.75" customHeight="1" x14ac:dyDescent="0.25">
      <c r="A203" s="310"/>
      <c r="B203" s="557"/>
      <c r="C203" s="253"/>
      <c r="D203" s="24"/>
      <c r="E203" s="290"/>
      <c r="F203" s="43" t="s">
        <v>10</v>
      </c>
      <c r="G203" s="89">
        <v>2372.21</v>
      </c>
      <c r="H203" s="89">
        <v>1544.71</v>
      </c>
      <c r="I203" s="359">
        <v>1914.67</v>
      </c>
      <c r="J203" s="434"/>
      <c r="K203" s="435">
        <f>K202*K204</f>
        <v>1914.67</v>
      </c>
      <c r="L203" s="393"/>
      <c r="M203" s="359">
        <f>M202*M204</f>
        <v>1914.67</v>
      </c>
      <c r="N203" s="434"/>
      <c r="O203" s="435">
        <f>O202*O204</f>
        <v>1914.67</v>
      </c>
      <c r="Q203" s="137"/>
      <c r="R203" s="173">
        <f>IF(I203=$I$586*$E202,0,I203)</f>
        <v>1914.67</v>
      </c>
      <c r="S203" s="173">
        <f>IF(H203=$H$586*$E202,0,H203)</f>
        <v>1544.71</v>
      </c>
      <c r="T203" s="173">
        <f>IF(G203=$G$586*$E202,0,G203)</f>
        <v>2372.21</v>
      </c>
      <c r="U203" s="5"/>
      <c r="V203" s="5"/>
      <c r="W203" s="5"/>
      <c r="X203" s="5"/>
      <c r="Y203" s="190"/>
      <c r="Z203" s="5"/>
      <c r="AA203" s="5"/>
      <c r="AB203" s="5"/>
    </row>
    <row r="204" spans="1:28" ht="15.75" customHeight="1" x14ac:dyDescent="0.25">
      <c r="A204" s="310"/>
      <c r="B204" s="557"/>
      <c r="C204" s="253"/>
      <c r="D204" s="24"/>
      <c r="E204" s="290"/>
      <c r="F204" s="44" t="s">
        <v>11</v>
      </c>
      <c r="G204" s="90">
        <f>G203/G202</f>
        <v>0.18036766807987786</v>
      </c>
      <c r="H204" s="90">
        <f>H203/H202</f>
        <v>0.1759446985712203</v>
      </c>
      <c r="I204" s="360">
        <f>I203/I202</f>
        <v>0.16639161693611113</v>
      </c>
      <c r="J204" s="436"/>
      <c r="K204" s="437">
        <f>I204*(1+J204)</f>
        <v>0.16639161693611113</v>
      </c>
      <c r="L204" s="394"/>
      <c r="M204" s="360">
        <f>K204*(1+L204)</f>
        <v>0.16639161693611113</v>
      </c>
      <c r="N204" s="436"/>
      <c r="O204" s="437">
        <f>M204*(1+N204)</f>
        <v>0.16639161693611113</v>
      </c>
      <c r="Q204" s="137"/>
      <c r="R204" s="174"/>
      <c r="S204" s="174"/>
      <c r="T204" s="174"/>
      <c r="U204" s="5"/>
      <c r="V204" s="5"/>
      <c r="W204" s="5"/>
      <c r="X204" s="5"/>
      <c r="Y204" s="190"/>
      <c r="Z204" s="5"/>
      <c r="AA204" s="5"/>
      <c r="AB204" s="5"/>
    </row>
    <row r="205" spans="1:28" ht="15.75" customHeight="1" x14ac:dyDescent="0.25">
      <c r="A205" s="310"/>
      <c r="B205" s="557"/>
      <c r="C205" s="253"/>
      <c r="D205" s="24">
        <f>C199</f>
        <v>487.96</v>
      </c>
      <c r="E205" s="290">
        <v>4.7300000000000002E-2</v>
      </c>
      <c r="F205" s="45" t="s">
        <v>68</v>
      </c>
      <c r="G205" s="91">
        <f>V166*E205</f>
        <v>43804.53</v>
      </c>
      <c r="H205" s="91">
        <f>W166*E205</f>
        <v>48684.944000000003</v>
      </c>
      <c r="I205" s="361">
        <f>X166*E205</f>
        <v>52861.534</v>
      </c>
      <c r="J205" s="438"/>
      <c r="K205" s="439">
        <f>I205*(1+J205)</f>
        <v>52861.534</v>
      </c>
      <c r="L205" s="395"/>
      <c r="M205" s="361">
        <f>K205*(1+L205)</f>
        <v>52861.534</v>
      </c>
      <c r="N205" s="438"/>
      <c r="O205" s="439">
        <f>M205*(1+N205)</f>
        <v>52861.534</v>
      </c>
      <c r="Q205" s="138"/>
      <c r="R205" s="175">
        <f>IF(I205=$I$588*$E205,0,I205)</f>
        <v>52861.534</v>
      </c>
      <c r="S205" s="175">
        <f>IF(H205=$H$588*$E205,0,H205)</f>
        <v>48684.944000000003</v>
      </c>
      <c r="T205" s="175">
        <f>IF(G205=$G$588*$E205,0,G205)</f>
        <v>43804.53</v>
      </c>
      <c r="U205" s="5"/>
      <c r="V205" s="5"/>
      <c r="W205" s="5"/>
      <c r="X205" s="5"/>
      <c r="Y205" s="190"/>
      <c r="Z205" s="5"/>
      <c r="AA205" s="5"/>
      <c r="AB205" s="5"/>
    </row>
    <row r="206" spans="1:28" ht="15.75" customHeight="1" x14ac:dyDescent="0.25">
      <c r="A206" s="310"/>
      <c r="B206" s="557"/>
      <c r="C206" s="253"/>
      <c r="D206" s="24"/>
      <c r="E206" s="290"/>
      <c r="F206" s="46" t="s">
        <v>10</v>
      </c>
      <c r="G206" s="92">
        <f>V167*E205</f>
        <v>3808.95075</v>
      </c>
      <c r="H206" s="92">
        <f>W167*E205</f>
        <v>4053.1961249999999</v>
      </c>
      <c r="I206" s="362">
        <f>X167*E205</f>
        <v>4464.1517690000001</v>
      </c>
      <c r="J206" s="440"/>
      <c r="K206" s="441">
        <f>K205*K207</f>
        <v>4464.1517690000001</v>
      </c>
      <c r="L206" s="396"/>
      <c r="M206" s="362">
        <f>M205*M207</f>
        <v>4464.1517690000001</v>
      </c>
      <c r="N206" s="440"/>
      <c r="O206" s="441">
        <f>O205*O207</f>
        <v>4464.1517690000001</v>
      </c>
      <c r="Q206" s="139"/>
      <c r="R206" s="176">
        <f>IF(I206=$I$589*$E205,0,I206)</f>
        <v>4464.1517690000001</v>
      </c>
      <c r="S206" s="176">
        <f>IF(H206=$H$589*$E205,0,H206)</f>
        <v>4053.1961249999999</v>
      </c>
      <c r="T206" s="176">
        <f>IF(G206=$G$589*$E205,0,G206)</f>
        <v>3808.95075</v>
      </c>
      <c r="U206" s="5"/>
      <c r="V206" s="5"/>
      <c r="W206" s="5"/>
      <c r="X206" s="5"/>
      <c r="Y206" s="190"/>
      <c r="Z206" s="5"/>
      <c r="AA206" s="5"/>
      <c r="AB206" s="5"/>
    </row>
    <row r="207" spans="1:28" ht="15.75" customHeight="1" x14ac:dyDescent="0.25">
      <c r="A207" s="310"/>
      <c r="B207" s="557"/>
      <c r="C207" s="253"/>
      <c r="D207" s="24"/>
      <c r="E207" s="290"/>
      <c r="F207" s="46" t="s">
        <v>11</v>
      </c>
      <c r="G207" s="92">
        <f>G206/G205</f>
        <v>8.6953352769679304E-2</v>
      </c>
      <c r="H207" s="92">
        <f>H206/H205</f>
        <v>8.3253585030312438E-2</v>
      </c>
      <c r="I207" s="362">
        <f>I206/I205</f>
        <v>8.4449909626156519E-2</v>
      </c>
      <c r="J207" s="440"/>
      <c r="K207" s="441">
        <f>I207*(1+J207)</f>
        <v>8.4449909626156519E-2</v>
      </c>
      <c r="L207" s="396"/>
      <c r="M207" s="362">
        <f>K207*(1+L207)</f>
        <v>8.4449909626156519E-2</v>
      </c>
      <c r="N207" s="440"/>
      <c r="O207" s="441">
        <f>M207*(1+N207)</f>
        <v>8.4449909626156519E-2</v>
      </c>
      <c r="Q207" s="139"/>
      <c r="R207" s="177"/>
      <c r="S207" s="177"/>
      <c r="T207" s="177"/>
      <c r="U207" s="5"/>
      <c r="V207" s="5"/>
      <c r="W207" s="5"/>
      <c r="X207" s="5"/>
      <c r="Y207" s="190"/>
      <c r="Z207" s="5"/>
      <c r="AA207" s="5"/>
      <c r="AB207" s="5"/>
    </row>
    <row r="208" spans="1:28" ht="15.75" hidden="1" customHeight="1" x14ac:dyDescent="0.25">
      <c r="A208" s="310"/>
      <c r="B208" s="557"/>
      <c r="C208" s="253"/>
      <c r="D208" s="24"/>
      <c r="E208" s="290">
        <f>D208/$D$576</f>
        <v>0</v>
      </c>
      <c r="F208" s="47" t="s">
        <v>69</v>
      </c>
      <c r="G208" s="93">
        <f>G$591*$E208</f>
        <v>0</v>
      </c>
      <c r="H208" s="93">
        <f>H$591*$E208</f>
        <v>0</v>
      </c>
      <c r="I208" s="363">
        <f>I$591*$E208</f>
        <v>0</v>
      </c>
      <c r="J208" s="442"/>
      <c r="K208" s="443">
        <f>K$591*$E208</f>
        <v>0</v>
      </c>
      <c r="L208" s="397"/>
      <c r="M208" s="363">
        <f>M$591*$E208</f>
        <v>0</v>
      </c>
      <c r="N208" s="442"/>
      <c r="O208" s="443">
        <f>O$591*$E208</f>
        <v>0</v>
      </c>
      <c r="Q208" s="140"/>
      <c r="R208" s="175">
        <f>IF(I208=$I$591*$E208,0,I208)</f>
        <v>0</v>
      </c>
      <c r="S208" s="175">
        <f>IF(H208=$H$591*$E208,0,H208)</f>
        <v>0</v>
      </c>
      <c r="T208" s="175">
        <f>IF(G208=$G$591*$E208,0,G208)</f>
        <v>0</v>
      </c>
      <c r="U208" s="5"/>
      <c r="V208" s="5"/>
      <c r="W208" s="5"/>
      <c r="X208" s="5"/>
      <c r="Y208" s="190"/>
      <c r="Z208" s="5"/>
      <c r="AA208" s="5"/>
      <c r="AB208" s="5"/>
    </row>
    <row r="209" spans="1:28" ht="15.75" hidden="1" customHeight="1" x14ac:dyDescent="0.25">
      <c r="A209" s="310"/>
      <c r="B209" s="557"/>
      <c r="C209" s="253"/>
      <c r="D209" s="24"/>
      <c r="E209" s="290"/>
      <c r="F209" s="48" t="s">
        <v>10</v>
      </c>
      <c r="G209" s="94">
        <f>G$592*$E208</f>
        <v>0</v>
      </c>
      <c r="H209" s="94">
        <f>H$592*$E208</f>
        <v>0</v>
      </c>
      <c r="I209" s="364">
        <f>I$592*$E208</f>
        <v>0</v>
      </c>
      <c r="J209" s="444"/>
      <c r="K209" s="445">
        <f>K$592*$E208</f>
        <v>0</v>
      </c>
      <c r="L209" s="398"/>
      <c r="M209" s="364">
        <f>M$592*$E208</f>
        <v>0</v>
      </c>
      <c r="N209" s="444"/>
      <c r="O209" s="445">
        <f>O$592*$E208</f>
        <v>0</v>
      </c>
      <c r="Q209" s="141"/>
      <c r="R209" s="176">
        <f>IF(I209=$I$592*$E208,0,I209)</f>
        <v>0</v>
      </c>
      <c r="S209" s="176">
        <f>IF(H209=$H$592*$E208,0,H209)</f>
        <v>0</v>
      </c>
      <c r="T209" s="176">
        <f>IF(G209=$G$592*$E208,0,G209)</f>
        <v>0</v>
      </c>
      <c r="U209" s="5"/>
      <c r="V209" s="5"/>
      <c r="W209" s="5"/>
      <c r="X209" s="5"/>
      <c r="Y209" s="190"/>
      <c r="Z209" s="5"/>
      <c r="AA209" s="5"/>
      <c r="AB209" s="5"/>
    </row>
    <row r="210" spans="1:28" ht="15.75" hidden="1" customHeight="1" x14ac:dyDescent="0.25">
      <c r="A210" s="310"/>
      <c r="B210" s="557"/>
      <c r="C210" s="253"/>
      <c r="D210" s="24"/>
      <c r="E210" s="290"/>
      <c r="F210" s="49" t="s">
        <v>11</v>
      </c>
      <c r="G210" s="95" t="e">
        <f>G209/G208</f>
        <v>#DIV/0!</v>
      </c>
      <c r="H210" s="95" t="e">
        <f>H209/H208</f>
        <v>#DIV/0!</v>
      </c>
      <c r="I210" s="365" t="e">
        <f>I209/I208</f>
        <v>#DIV/0!</v>
      </c>
      <c r="J210" s="446"/>
      <c r="K210" s="447" t="e">
        <f>K209/K208</f>
        <v>#DIV/0!</v>
      </c>
      <c r="L210" s="399"/>
      <c r="M210" s="365" t="e">
        <f>M209/M208</f>
        <v>#DIV/0!</v>
      </c>
      <c r="N210" s="446"/>
      <c r="O210" s="447" t="e">
        <f>O209/O208</f>
        <v>#DIV/0!</v>
      </c>
      <c r="Q210" s="141"/>
      <c r="R210" s="168"/>
      <c r="S210" s="168"/>
      <c r="T210" s="168"/>
      <c r="U210" s="5"/>
      <c r="V210" s="5"/>
      <c r="W210" s="5"/>
      <c r="X210" s="5"/>
      <c r="Y210" s="190"/>
      <c r="Z210" s="5"/>
      <c r="AA210" s="5"/>
      <c r="AB210" s="5"/>
    </row>
    <row r="211" spans="1:28" ht="15.75" customHeight="1" x14ac:dyDescent="0.25">
      <c r="A211" s="324"/>
      <c r="B211" s="558"/>
      <c r="C211" s="255"/>
      <c r="D211" s="248">
        <f>C199</f>
        <v>487.96</v>
      </c>
      <c r="E211" s="249">
        <v>4.7300000000000002E-2</v>
      </c>
      <c r="F211" s="52" t="s">
        <v>15</v>
      </c>
      <c r="G211" s="501">
        <f>G200+G203+G206+G209</f>
        <v>6953.2603484144365</v>
      </c>
      <c r="H211" s="501">
        <f>H200+H203+H206+H209</f>
        <v>6102.1798534577592</v>
      </c>
      <c r="I211" s="502">
        <f>I200+I203+I206+I209</f>
        <v>7145.9897938883032</v>
      </c>
      <c r="J211" s="503"/>
      <c r="K211" s="504">
        <f>K200+K203+K206+K209</f>
        <v>7145.9897938883032</v>
      </c>
      <c r="L211" s="505"/>
      <c r="M211" s="502">
        <f>M200+M203+M206+M209</f>
        <v>7145.9897938883032</v>
      </c>
      <c r="N211" s="503"/>
      <c r="O211" s="504">
        <f>O200+O203+O206+O209</f>
        <v>7145.9897938883032</v>
      </c>
      <c r="Q211" s="117"/>
      <c r="R211" s="168"/>
      <c r="S211" s="168"/>
      <c r="T211" s="168"/>
      <c r="U211" s="5"/>
      <c r="V211" s="5"/>
      <c r="W211" s="5"/>
      <c r="X211" s="5"/>
      <c r="Y211" s="190"/>
      <c r="Z211" s="5"/>
      <c r="AA211" s="5"/>
      <c r="AB211" s="5"/>
    </row>
    <row r="212" spans="1:28" ht="15.75" hidden="1" customHeight="1" x14ac:dyDescent="0.25">
      <c r="A212" s="323">
        <v>17</v>
      </c>
      <c r="B212" s="262" t="s">
        <v>62</v>
      </c>
      <c r="C212" s="265">
        <v>589.4</v>
      </c>
      <c r="D212" s="24"/>
      <c r="E212" s="290">
        <f>D212/$D$567</f>
        <v>0</v>
      </c>
      <c r="F212" s="39" t="s">
        <v>67</v>
      </c>
      <c r="G212" s="85">
        <f>G$582*$E212</f>
        <v>0</v>
      </c>
      <c r="H212" s="85">
        <f>H$582*$E212</f>
        <v>0</v>
      </c>
      <c r="I212" s="355">
        <f>I$582*$E212</f>
        <v>0</v>
      </c>
      <c r="J212" s="426"/>
      <c r="K212" s="427">
        <f>K$582*$E212</f>
        <v>0</v>
      </c>
      <c r="L212" s="389"/>
      <c r="M212" s="355">
        <f>M$582*$E212</f>
        <v>0</v>
      </c>
      <c r="N212" s="426"/>
      <c r="O212" s="427">
        <f>O$582*$E212</f>
        <v>0</v>
      </c>
      <c r="Q212" s="134"/>
      <c r="R212" s="169">
        <f>IF(I212=$I$582*$E212,0,I212)</f>
        <v>0</v>
      </c>
      <c r="S212" s="169">
        <f>IF(H212=$H$582*$E212,0,H212)</f>
        <v>0</v>
      </c>
      <c r="T212" s="169">
        <f>IF(G212=$G$582*$E212,0,G212)</f>
        <v>0</v>
      </c>
      <c r="U212" s="5"/>
      <c r="V212" s="5"/>
      <c r="W212" s="5"/>
      <c r="X212" s="5"/>
      <c r="Y212" s="190"/>
      <c r="Z212" s="5"/>
      <c r="AA212" s="5"/>
      <c r="AB212" s="5"/>
    </row>
    <row r="213" spans="1:28" ht="15.75" hidden="1" customHeight="1" x14ac:dyDescent="0.25">
      <c r="A213" s="310"/>
      <c r="B213" s="263"/>
      <c r="C213" s="266"/>
      <c r="D213" s="24"/>
      <c r="E213" s="290"/>
      <c r="F213" s="40" t="s">
        <v>10</v>
      </c>
      <c r="G213" s="86">
        <f>G$583*$E212</f>
        <v>0</v>
      </c>
      <c r="H213" s="86">
        <f>H$583*$E212</f>
        <v>0</v>
      </c>
      <c r="I213" s="356">
        <f>I$583*$E212</f>
        <v>0</v>
      </c>
      <c r="J213" s="428"/>
      <c r="K213" s="429">
        <f>K$583*$E212</f>
        <v>0</v>
      </c>
      <c r="L213" s="390"/>
      <c r="M213" s="356">
        <f>M$583*$E212</f>
        <v>0</v>
      </c>
      <c r="N213" s="428"/>
      <c r="O213" s="429">
        <f>O$583*$E212</f>
        <v>0</v>
      </c>
      <c r="Q213" s="135"/>
      <c r="R213" s="170">
        <f>IF(I213=$I$583*$E212,0,I213)</f>
        <v>0</v>
      </c>
      <c r="S213" s="170">
        <f>IF(H213=$H$583*$E212,0,H213)</f>
        <v>0</v>
      </c>
      <c r="T213" s="170">
        <f>IF(G213=$G$583*$E212,0,G213)</f>
        <v>0</v>
      </c>
      <c r="U213" s="5"/>
      <c r="V213" s="5"/>
      <c r="W213" s="5"/>
      <c r="X213" s="5"/>
      <c r="Y213" s="190"/>
      <c r="Z213" s="5"/>
      <c r="AA213" s="5"/>
      <c r="AB213" s="5"/>
    </row>
    <row r="214" spans="1:28" ht="15.75" hidden="1" customHeight="1" x14ac:dyDescent="0.25">
      <c r="A214" s="310"/>
      <c r="B214" s="263"/>
      <c r="C214" s="266"/>
      <c r="D214" s="24"/>
      <c r="E214" s="290"/>
      <c r="F214" s="41" t="s">
        <v>11</v>
      </c>
      <c r="G214" s="87" t="e">
        <f>G213/G212</f>
        <v>#DIV/0!</v>
      </c>
      <c r="H214" s="87" t="e">
        <f>H213/H212</f>
        <v>#DIV/0!</v>
      </c>
      <c r="I214" s="357" t="e">
        <f>I213/I212</f>
        <v>#DIV/0!</v>
      </c>
      <c r="J214" s="430"/>
      <c r="K214" s="431" t="e">
        <f>K213/K212</f>
        <v>#DIV/0!</v>
      </c>
      <c r="L214" s="391"/>
      <c r="M214" s="357" t="e">
        <f>M213/M212</f>
        <v>#DIV/0!</v>
      </c>
      <c r="N214" s="430"/>
      <c r="O214" s="431" t="e">
        <f>O213/O212</f>
        <v>#DIV/0!</v>
      </c>
      <c r="Q214" s="135"/>
      <c r="R214" s="171"/>
      <c r="S214" s="171"/>
      <c r="T214" s="171"/>
      <c r="U214" s="5"/>
      <c r="V214" s="5"/>
      <c r="W214" s="5"/>
      <c r="X214" s="5"/>
      <c r="Y214" s="190"/>
      <c r="Z214" s="5"/>
      <c r="AA214" s="5"/>
      <c r="AB214" s="5"/>
    </row>
    <row r="215" spans="1:28" ht="15.75" hidden="1" customHeight="1" x14ac:dyDescent="0.25">
      <c r="A215" s="310"/>
      <c r="B215" s="263"/>
      <c r="C215" s="266"/>
      <c r="D215" s="24"/>
      <c r="E215" s="290">
        <f>D215/$D$570</f>
        <v>0</v>
      </c>
      <c r="F215" s="42" t="s">
        <v>12</v>
      </c>
      <c r="G215" s="88">
        <f>G$585*$E215</f>
        <v>0</v>
      </c>
      <c r="H215" s="88">
        <f>H$585*$E215</f>
        <v>0</v>
      </c>
      <c r="I215" s="358">
        <f>I$585*$E215</f>
        <v>0</v>
      </c>
      <c r="J215" s="432"/>
      <c r="K215" s="433">
        <f>K$585*$E215</f>
        <v>0</v>
      </c>
      <c r="L215" s="392"/>
      <c r="M215" s="358">
        <f>M$585*$E215</f>
        <v>0</v>
      </c>
      <c r="N215" s="432"/>
      <c r="O215" s="433">
        <f>O$585*$E215</f>
        <v>0</v>
      </c>
      <c r="Q215" s="136"/>
      <c r="R215" s="172">
        <f>IF(I215=$I$585*$E215,0,I215)</f>
        <v>0</v>
      </c>
      <c r="S215" s="172">
        <f>IF(H215=$H$585*$E215,0,H215)</f>
        <v>0</v>
      </c>
      <c r="T215" s="172">
        <f>IF(G215=$G$585*$E215,0,G215)</f>
        <v>0</v>
      </c>
      <c r="U215" s="5"/>
      <c r="V215" s="5"/>
      <c r="W215" s="5"/>
      <c r="X215" s="5"/>
      <c r="Y215" s="190"/>
      <c r="Z215" s="5"/>
      <c r="AA215" s="5"/>
      <c r="AB215" s="5"/>
    </row>
    <row r="216" spans="1:28" ht="15.75" hidden="1" customHeight="1" x14ac:dyDescent="0.25">
      <c r="A216" s="310"/>
      <c r="B216" s="263"/>
      <c r="C216" s="266"/>
      <c r="D216" s="24"/>
      <c r="E216" s="290"/>
      <c r="F216" s="43" t="s">
        <v>10</v>
      </c>
      <c r="G216" s="89">
        <f>G$586*$E215</f>
        <v>0</v>
      </c>
      <c r="H216" s="89">
        <f>H$586*$E215</f>
        <v>0</v>
      </c>
      <c r="I216" s="359">
        <f>I$586*$E215</f>
        <v>0</v>
      </c>
      <c r="J216" s="434"/>
      <c r="K216" s="435">
        <f>K$586*$E215</f>
        <v>0</v>
      </c>
      <c r="L216" s="393"/>
      <c r="M216" s="359">
        <f>M$586*$E215</f>
        <v>0</v>
      </c>
      <c r="N216" s="434"/>
      <c r="O216" s="435">
        <f>O$586*$E215</f>
        <v>0</v>
      </c>
      <c r="Q216" s="137"/>
      <c r="R216" s="173">
        <f>IF(I216=$I$586*$E215,0,I216)</f>
        <v>0</v>
      </c>
      <c r="S216" s="173">
        <f>IF(H216=$H$586*$E215,0,H216)</f>
        <v>0</v>
      </c>
      <c r="T216" s="173">
        <f>IF(G216=$G$586*$E215,0,G216)</f>
        <v>0</v>
      </c>
      <c r="U216" s="5"/>
      <c r="V216" s="5"/>
      <c r="W216" s="5"/>
      <c r="X216" s="5"/>
      <c r="Y216" s="190"/>
      <c r="Z216" s="5"/>
      <c r="AA216" s="5"/>
      <c r="AB216" s="5"/>
    </row>
    <row r="217" spans="1:28" ht="15.75" hidden="1" customHeight="1" x14ac:dyDescent="0.25">
      <c r="A217" s="310"/>
      <c r="B217" s="263"/>
      <c r="C217" s="266"/>
      <c r="D217" s="24"/>
      <c r="E217" s="290"/>
      <c r="F217" s="44" t="s">
        <v>11</v>
      </c>
      <c r="G217" s="90" t="e">
        <f>G216/G215</f>
        <v>#DIV/0!</v>
      </c>
      <c r="H217" s="90" t="e">
        <f>H216/H215</f>
        <v>#DIV/0!</v>
      </c>
      <c r="I217" s="360" t="e">
        <f>I216/I215</f>
        <v>#DIV/0!</v>
      </c>
      <c r="J217" s="436"/>
      <c r="K217" s="437" t="e">
        <f>K216/K215</f>
        <v>#DIV/0!</v>
      </c>
      <c r="L217" s="394"/>
      <c r="M217" s="360" t="e">
        <f>M216/M215</f>
        <v>#DIV/0!</v>
      </c>
      <c r="N217" s="436"/>
      <c r="O217" s="437" t="e">
        <f>O216/O215</f>
        <v>#DIV/0!</v>
      </c>
      <c r="Q217" s="137"/>
      <c r="R217" s="174"/>
      <c r="S217" s="174"/>
      <c r="T217" s="174"/>
      <c r="U217" s="5"/>
      <c r="V217" s="5"/>
      <c r="W217" s="5"/>
      <c r="X217" s="5"/>
      <c r="Y217" s="190"/>
      <c r="Z217" s="5"/>
      <c r="AA217" s="5"/>
      <c r="AB217" s="5"/>
    </row>
    <row r="218" spans="1:28" ht="15.75" hidden="1" customHeight="1" x14ac:dyDescent="0.25">
      <c r="A218" s="310"/>
      <c r="B218" s="263"/>
      <c r="C218" s="266"/>
      <c r="D218" s="24"/>
      <c r="E218" s="290">
        <f>D218/$D$573</f>
        <v>0</v>
      </c>
      <c r="F218" s="45" t="s">
        <v>68</v>
      </c>
      <c r="G218" s="91">
        <f>G$588*$E218</f>
        <v>0</v>
      </c>
      <c r="H218" s="91">
        <f>H$588*$E218</f>
        <v>0</v>
      </c>
      <c r="I218" s="361">
        <f>I$588*$E218</f>
        <v>0</v>
      </c>
      <c r="J218" s="438"/>
      <c r="K218" s="439">
        <f>K$588*$E218</f>
        <v>0</v>
      </c>
      <c r="L218" s="395"/>
      <c r="M218" s="361">
        <f>M$588*$E218</f>
        <v>0</v>
      </c>
      <c r="N218" s="438"/>
      <c r="O218" s="439">
        <f>O$588*$E218</f>
        <v>0</v>
      </c>
      <c r="Q218" s="138"/>
      <c r="R218" s="175">
        <f>IF(I218=$I$588*$E218,0,I218)</f>
        <v>0</v>
      </c>
      <c r="S218" s="175">
        <f>IF(H218=$H$588*$E218,0,H218)</f>
        <v>0</v>
      </c>
      <c r="T218" s="175">
        <f>IF(G218=$G$588*$E218,0,G218)</f>
        <v>0</v>
      </c>
      <c r="U218" s="5"/>
      <c r="V218" s="5"/>
      <c r="W218" s="5"/>
      <c r="X218" s="5"/>
      <c r="Y218" s="190"/>
      <c r="Z218" s="5"/>
      <c r="AA218" s="5"/>
      <c r="AB218" s="5"/>
    </row>
    <row r="219" spans="1:28" ht="15.75" hidden="1" customHeight="1" x14ac:dyDescent="0.25">
      <c r="A219" s="310"/>
      <c r="B219" s="263"/>
      <c r="C219" s="266"/>
      <c r="D219" s="24"/>
      <c r="E219" s="290"/>
      <c r="F219" s="46" t="s">
        <v>10</v>
      </c>
      <c r="G219" s="92">
        <f>G$589*$E218</f>
        <v>0</v>
      </c>
      <c r="H219" s="92">
        <f>H$589*$E218</f>
        <v>0</v>
      </c>
      <c r="I219" s="362">
        <f>I$589*$E218</f>
        <v>0</v>
      </c>
      <c r="J219" s="440"/>
      <c r="K219" s="441">
        <f>K$589*$E218</f>
        <v>0</v>
      </c>
      <c r="L219" s="396"/>
      <c r="M219" s="362">
        <f>M$589*$E218</f>
        <v>0</v>
      </c>
      <c r="N219" s="440"/>
      <c r="O219" s="441">
        <f>O$589*$E218</f>
        <v>0</v>
      </c>
      <c r="Q219" s="139"/>
      <c r="R219" s="176">
        <f>IF(I219=$I$589*$E218,0,I219)</f>
        <v>0</v>
      </c>
      <c r="S219" s="176">
        <f>IF(H219=$H$589*$E218,0,H219)</f>
        <v>0</v>
      </c>
      <c r="T219" s="176">
        <f>IF(G219=$G$589*$E218,0,G219)</f>
        <v>0</v>
      </c>
      <c r="U219" s="5"/>
      <c r="V219" s="5"/>
      <c r="W219" s="5"/>
      <c r="X219" s="5"/>
      <c r="Y219" s="190"/>
      <c r="Z219" s="5"/>
      <c r="AA219" s="5"/>
      <c r="AB219" s="5"/>
    </row>
    <row r="220" spans="1:28" ht="15.75" hidden="1" customHeight="1" x14ac:dyDescent="0.25">
      <c r="A220" s="310"/>
      <c r="B220" s="263"/>
      <c r="C220" s="266"/>
      <c r="D220" s="24"/>
      <c r="E220" s="290"/>
      <c r="F220" s="46" t="s">
        <v>11</v>
      </c>
      <c r="G220" s="92" t="e">
        <f>G219/G218</f>
        <v>#DIV/0!</v>
      </c>
      <c r="H220" s="92" t="e">
        <f>H219/H218</f>
        <v>#DIV/0!</v>
      </c>
      <c r="I220" s="362" t="e">
        <f>I219/I218</f>
        <v>#DIV/0!</v>
      </c>
      <c r="J220" s="440"/>
      <c r="K220" s="441" t="e">
        <f>K219/K218</f>
        <v>#DIV/0!</v>
      </c>
      <c r="L220" s="396"/>
      <c r="M220" s="362" t="e">
        <f>M219/M218</f>
        <v>#DIV/0!</v>
      </c>
      <c r="N220" s="440"/>
      <c r="O220" s="441" t="e">
        <f>O219/O218</f>
        <v>#DIV/0!</v>
      </c>
      <c r="Q220" s="139"/>
      <c r="R220" s="177"/>
      <c r="S220" s="177"/>
      <c r="T220" s="177"/>
      <c r="U220" s="5"/>
      <c r="V220" s="5"/>
      <c r="W220" s="5"/>
      <c r="X220" s="5"/>
      <c r="Y220" s="190"/>
      <c r="Z220" s="5"/>
      <c r="AA220" s="5"/>
      <c r="AB220" s="5"/>
    </row>
    <row r="221" spans="1:28" ht="15.75" hidden="1" customHeight="1" x14ac:dyDescent="0.25">
      <c r="A221" s="310"/>
      <c r="B221" s="263"/>
      <c r="C221" s="266"/>
      <c r="D221" s="24"/>
      <c r="E221" s="290">
        <f>D221/$D$576</f>
        <v>0</v>
      </c>
      <c r="F221" s="47" t="s">
        <v>69</v>
      </c>
      <c r="G221" s="93">
        <f>G$591*$E221</f>
        <v>0</v>
      </c>
      <c r="H221" s="93">
        <f>H$591*$E221</f>
        <v>0</v>
      </c>
      <c r="I221" s="363">
        <f>I$591*$E221</f>
        <v>0</v>
      </c>
      <c r="J221" s="442"/>
      <c r="K221" s="443">
        <f>K$591*$E221</f>
        <v>0</v>
      </c>
      <c r="L221" s="397"/>
      <c r="M221" s="363">
        <f>M$591*$E221</f>
        <v>0</v>
      </c>
      <c r="N221" s="442"/>
      <c r="O221" s="443">
        <f>O$591*$E221</f>
        <v>0</v>
      </c>
      <c r="Q221" s="140"/>
      <c r="R221" s="175">
        <f>IF(I221=$I$591*$E221,0,I221)</f>
        <v>0</v>
      </c>
      <c r="S221" s="175">
        <f>IF(H221=$H$591*$E221,0,H221)</f>
        <v>0</v>
      </c>
      <c r="T221" s="175">
        <f>IF(G221=$G$591*$E221,0,G221)</f>
        <v>0</v>
      </c>
      <c r="U221" s="5"/>
      <c r="V221" s="5"/>
      <c r="W221" s="5"/>
      <c r="X221" s="5"/>
      <c r="Y221" s="190"/>
      <c r="Z221" s="5"/>
      <c r="AA221" s="5"/>
      <c r="AB221" s="5"/>
    </row>
    <row r="222" spans="1:28" ht="15.75" hidden="1" customHeight="1" x14ac:dyDescent="0.25">
      <c r="A222" s="310"/>
      <c r="B222" s="263"/>
      <c r="C222" s="266"/>
      <c r="D222" s="24"/>
      <c r="E222" s="290"/>
      <c r="F222" s="48" t="s">
        <v>10</v>
      </c>
      <c r="G222" s="94">
        <f>G$592*$E221</f>
        <v>0</v>
      </c>
      <c r="H222" s="94">
        <f>H$592*$E221</f>
        <v>0</v>
      </c>
      <c r="I222" s="364">
        <f>I$592*$E221</f>
        <v>0</v>
      </c>
      <c r="J222" s="444"/>
      <c r="K222" s="445">
        <f>K$592*$E221</f>
        <v>0</v>
      </c>
      <c r="L222" s="398"/>
      <c r="M222" s="364">
        <f>M$592*$E221</f>
        <v>0</v>
      </c>
      <c r="N222" s="444"/>
      <c r="O222" s="445">
        <f>O$592*$E221</f>
        <v>0</v>
      </c>
      <c r="Q222" s="141"/>
      <c r="R222" s="176">
        <f>IF(I222=$I$592*$E221,0,I222)</f>
        <v>0</v>
      </c>
      <c r="S222" s="176">
        <f>IF(H222=$H$592*$E221,0,H222)</f>
        <v>0</v>
      </c>
      <c r="T222" s="176">
        <f>IF(G222=$G$592*$E221,0,G222)</f>
        <v>0</v>
      </c>
      <c r="U222" s="5"/>
      <c r="V222" s="5"/>
      <c r="W222" s="5"/>
      <c r="X222" s="5"/>
      <c r="Y222" s="190"/>
      <c r="Z222" s="5"/>
      <c r="AA222" s="5"/>
      <c r="AB222" s="5"/>
    </row>
    <row r="223" spans="1:28" ht="15.75" hidden="1" customHeight="1" x14ac:dyDescent="0.25">
      <c r="A223" s="310"/>
      <c r="B223" s="263"/>
      <c r="C223" s="266"/>
      <c r="D223" s="24"/>
      <c r="E223" s="290"/>
      <c r="F223" s="49" t="s">
        <v>11</v>
      </c>
      <c r="G223" s="95" t="e">
        <f>G222/G221</f>
        <v>#DIV/0!</v>
      </c>
      <c r="H223" s="95" t="e">
        <f>H222/H221</f>
        <v>#DIV/0!</v>
      </c>
      <c r="I223" s="365" t="e">
        <f>I222/I221</f>
        <v>#DIV/0!</v>
      </c>
      <c r="J223" s="446"/>
      <c r="K223" s="447" t="e">
        <f>K222/K221</f>
        <v>#DIV/0!</v>
      </c>
      <c r="L223" s="399"/>
      <c r="M223" s="365" t="e">
        <f>M222/M221</f>
        <v>#DIV/0!</v>
      </c>
      <c r="N223" s="446"/>
      <c r="O223" s="447" t="e">
        <f>O222/O221</f>
        <v>#DIV/0!</v>
      </c>
      <c r="Q223" s="141"/>
      <c r="R223" s="168"/>
      <c r="S223" s="168"/>
      <c r="T223" s="168"/>
      <c r="U223" s="5"/>
      <c r="V223" s="5"/>
      <c r="W223" s="5"/>
      <c r="X223" s="5"/>
      <c r="Y223" s="190"/>
      <c r="Z223" s="5"/>
      <c r="AA223" s="5"/>
      <c r="AB223" s="5"/>
    </row>
    <row r="224" spans="1:28" ht="15.75" hidden="1" customHeight="1" x14ac:dyDescent="0.25">
      <c r="A224" s="324"/>
      <c r="B224" s="264"/>
      <c r="C224" s="267"/>
      <c r="D224" s="248">
        <f>C212</f>
        <v>589.4</v>
      </c>
      <c r="E224" s="249">
        <f>C212/SUM($C$4:$C$565)</f>
        <v>4.2535666705006978E-3</v>
      </c>
      <c r="F224" s="50" t="s">
        <v>15</v>
      </c>
      <c r="G224" s="96">
        <f>G213+G216+G219+G222</f>
        <v>0</v>
      </c>
      <c r="H224" s="96">
        <f>H213+H216+H219+H222</f>
        <v>0</v>
      </c>
      <c r="I224" s="366">
        <f>I213+I216+I219+I222</f>
        <v>0</v>
      </c>
      <c r="J224" s="448"/>
      <c r="K224" s="449">
        <f>K213+K216+K219+K222</f>
        <v>0</v>
      </c>
      <c r="L224" s="400"/>
      <c r="M224" s="366">
        <f>M213+M216+M219+M222</f>
        <v>0</v>
      </c>
      <c r="N224" s="448"/>
      <c r="O224" s="449">
        <f>O213+O216+O219+O222</f>
        <v>0</v>
      </c>
      <c r="Q224" s="117"/>
      <c r="R224" s="168"/>
      <c r="S224" s="168"/>
      <c r="T224" s="168"/>
      <c r="U224" s="5"/>
      <c r="V224" s="5"/>
      <c r="W224" s="5"/>
      <c r="X224" s="5"/>
      <c r="Y224" s="190"/>
      <c r="Z224" s="5"/>
      <c r="AA224" s="5"/>
      <c r="AB224" s="5"/>
    </row>
    <row r="225" spans="1:28" ht="15.75" hidden="1" customHeight="1" x14ac:dyDescent="0.25">
      <c r="A225" s="323">
        <v>18</v>
      </c>
      <c r="B225" s="262" t="s">
        <v>63</v>
      </c>
      <c r="C225" s="265">
        <v>52.75</v>
      </c>
      <c r="D225" s="24"/>
      <c r="E225" s="290">
        <f>D225/$D$567</f>
        <v>0</v>
      </c>
      <c r="F225" s="39" t="s">
        <v>67</v>
      </c>
      <c r="G225" s="85">
        <f>G$582*$E225</f>
        <v>0</v>
      </c>
      <c r="H225" s="85">
        <f>H$582*$E225</f>
        <v>0</v>
      </c>
      <c r="I225" s="355">
        <f>I$582*$E225</f>
        <v>0</v>
      </c>
      <c r="J225" s="426"/>
      <c r="K225" s="427">
        <f>K$582*$E225</f>
        <v>0</v>
      </c>
      <c r="L225" s="389"/>
      <c r="M225" s="355">
        <f>M$582*$E225</f>
        <v>0</v>
      </c>
      <c r="N225" s="426"/>
      <c r="O225" s="427">
        <f>O$582*$E225</f>
        <v>0</v>
      </c>
      <c r="Q225" s="134"/>
      <c r="R225" s="169">
        <f>IF(I225=$I$582*$E225,0,I225)</f>
        <v>0</v>
      </c>
      <c r="S225" s="169">
        <f>IF(H225=$H$582*$E225,0,H225)</f>
        <v>0</v>
      </c>
      <c r="T225" s="169">
        <f>IF(G225=$G$582*$E225,0,G225)</f>
        <v>0</v>
      </c>
      <c r="U225" s="5"/>
      <c r="V225" s="5"/>
      <c r="W225" s="5"/>
      <c r="X225" s="5"/>
      <c r="Y225" s="190"/>
      <c r="Z225" s="5"/>
      <c r="AA225" s="5"/>
      <c r="AB225" s="5"/>
    </row>
    <row r="226" spans="1:28" ht="15.75" hidden="1" customHeight="1" x14ac:dyDescent="0.25">
      <c r="A226" s="310"/>
      <c r="B226" s="263"/>
      <c r="C226" s="266"/>
      <c r="D226" s="24"/>
      <c r="E226" s="290"/>
      <c r="F226" s="40" t="s">
        <v>10</v>
      </c>
      <c r="G226" s="86">
        <f>G$583*$E225</f>
        <v>0</v>
      </c>
      <c r="H226" s="86">
        <f>H$583*$E225</f>
        <v>0</v>
      </c>
      <c r="I226" s="356">
        <f>I$583*$E225</f>
        <v>0</v>
      </c>
      <c r="J226" s="428"/>
      <c r="K226" s="429">
        <f>K$583*$E225</f>
        <v>0</v>
      </c>
      <c r="L226" s="390"/>
      <c r="M226" s="356">
        <f>M$583*$E225</f>
        <v>0</v>
      </c>
      <c r="N226" s="428"/>
      <c r="O226" s="429">
        <f>O$583*$E225</f>
        <v>0</v>
      </c>
      <c r="Q226" s="135"/>
      <c r="R226" s="170">
        <f>IF(I226=$I$583*$E225,0,I226)</f>
        <v>0</v>
      </c>
      <c r="S226" s="170">
        <f>IF(H226=$H$583*$E225,0,H226)</f>
        <v>0</v>
      </c>
      <c r="T226" s="170">
        <f>IF(G226=$G$583*$E225,0,G226)</f>
        <v>0</v>
      </c>
      <c r="U226" s="5"/>
      <c r="V226" s="5"/>
      <c r="W226" s="5"/>
      <c r="X226" s="5"/>
      <c r="Y226" s="190"/>
      <c r="Z226" s="5"/>
      <c r="AA226" s="5"/>
      <c r="AB226" s="5"/>
    </row>
    <row r="227" spans="1:28" ht="15.75" hidden="1" customHeight="1" x14ac:dyDescent="0.25">
      <c r="A227" s="310"/>
      <c r="B227" s="263"/>
      <c r="C227" s="266"/>
      <c r="D227" s="24"/>
      <c r="E227" s="290"/>
      <c r="F227" s="41" t="s">
        <v>11</v>
      </c>
      <c r="G227" s="87" t="e">
        <f>G226/G225</f>
        <v>#DIV/0!</v>
      </c>
      <c r="H227" s="87" t="e">
        <f>H226/H225</f>
        <v>#DIV/0!</v>
      </c>
      <c r="I227" s="357" t="e">
        <f>I226/I225</f>
        <v>#DIV/0!</v>
      </c>
      <c r="J227" s="430"/>
      <c r="K227" s="431" t="e">
        <f>K226/K225</f>
        <v>#DIV/0!</v>
      </c>
      <c r="L227" s="391"/>
      <c r="M227" s="357" t="e">
        <f>M226/M225</f>
        <v>#DIV/0!</v>
      </c>
      <c r="N227" s="430"/>
      <c r="O227" s="431" t="e">
        <f>O226/O225</f>
        <v>#DIV/0!</v>
      </c>
      <c r="Q227" s="135"/>
      <c r="R227" s="171"/>
      <c r="S227" s="171"/>
      <c r="T227" s="171"/>
      <c r="U227" s="5"/>
      <c r="V227" s="5"/>
      <c r="W227" s="5"/>
      <c r="X227" s="5"/>
      <c r="Y227" s="190"/>
      <c r="Z227" s="5"/>
      <c r="AA227" s="5"/>
      <c r="AB227" s="5"/>
    </row>
    <row r="228" spans="1:28" ht="15.75" hidden="1" customHeight="1" x14ac:dyDescent="0.25">
      <c r="A228" s="310"/>
      <c r="B228" s="263"/>
      <c r="C228" s="266"/>
      <c r="D228" s="24"/>
      <c r="E228" s="290">
        <f>D228/$D$570</f>
        <v>0</v>
      </c>
      <c r="F228" s="42" t="s">
        <v>12</v>
      </c>
      <c r="G228" s="88">
        <f>G$585*$E228</f>
        <v>0</v>
      </c>
      <c r="H228" s="88">
        <f>H$585*$E228</f>
        <v>0</v>
      </c>
      <c r="I228" s="358">
        <f>I$585*$E228</f>
        <v>0</v>
      </c>
      <c r="J228" s="432"/>
      <c r="K228" s="433">
        <f>K$585*$E228</f>
        <v>0</v>
      </c>
      <c r="L228" s="392"/>
      <c r="M228" s="358">
        <f>M$585*$E228</f>
        <v>0</v>
      </c>
      <c r="N228" s="432"/>
      <c r="O228" s="433">
        <f>O$585*$E228</f>
        <v>0</v>
      </c>
      <c r="Q228" s="136"/>
      <c r="R228" s="172">
        <f>IF(I228=$I$585*$E228,0,I228)</f>
        <v>0</v>
      </c>
      <c r="S228" s="172">
        <f>IF(H228=$H$585*$E228,0,H228)</f>
        <v>0</v>
      </c>
      <c r="T228" s="172">
        <f>IF(G228=$G$585*$E228,0,G228)</f>
        <v>0</v>
      </c>
      <c r="U228" s="5"/>
      <c r="V228" s="5"/>
      <c r="W228" s="5"/>
      <c r="X228" s="5"/>
      <c r="Y228" s="190"/>
      <c r="Z228" s="5"/>
      <c r="AA228" s="5"/>
      <c r="AB228" s="5"/>
    </row>
    <row r="229" spans="1:28" ht="15.75" hidden="1" customHeight="1" x14ac:dyDescent="0.25">
      <c r="A229" s="310"/>
      <c r="B229" s="263"/>
      <c r="C229" s="266"/>
      <c r="D229" s="24"/>
      <c r="E229" s="290"/>
      <c r="F229" s="43" t="s">
        <v>10</v>
      </c>
      <c r="G229" s="89">
        <f>G$586*$E228</f>
        <v>0</v>
      </c>
      <c r="H229" s="89">
        <f>H$586*$E228</f>
        <v>0</v>
      </c>
      <c r="I229" s="359">
        <f>I$586*$E228</f>
        <v>0</v>
      </c>
      <c r="J229" s="434"/>
      <c r="K229" s="435">
        <f>K$586*$E228</f>
        <v>0</v>
      </c>
      <c r="L229" s="393"/>
      <c r="M229" s="359">
        <f>M$586*$E228</f>
        <v>0</v>
      </c>
      <c r="N229" s="434"/>
      <c r="O229" s="435">
        <f>O$586*$E228</f>
        <v>0</v>
      </c>
      <c r="Q229" s="137"/>
      <c r="R229" s="173">
        <f>IF(I229=$I$586*$E228,0,I229)</f>
        <v>0</v>
      </c>
      <c r="S229" s="173">
        <f>IF(H229=$H$586*$E228,0,H229)</f>
        <v>0</v>
      </c>
      <c r="T229" s="173">
        <f>IF(G229=$G$586*$E228,0,G229)</f>
        <v>0</v>
      </c>
      <c r="U229" s="5"/>
      <c r="V229" s="5"/>
      <c r="W229" s="5"/>
      <c r="X229" s="5"/>
      <c r="Y229" s="190"/>
      <c r="Z229" s="5"/>
      <c r="AA229" s="5"/>
      <c r="AB229" s="5"/>
    </row>
    <row r="230" spans="1:28" ht="15.75" hidden="1" customHeight="1" x14ac:dyDescent="0.25">
      <c r="A230" s="310"/>
      <c r="B230" s="263"/>
      <c r="C230" s="266"/>
      <c r="D230" s="24"/>
      <c r="E230" s="290"/>
      <c r="F230" s="44" t="s">
        <v>11</v>
      </c>
      <c r="G230" s="90" t="e">
        <f>G229/G228</f>
        <v>#DIV/0!</v>
      </c>
      <c r="H230" s="90" t="e">
        <f>H229/H228</f>
        <v>#DIV/0!</v>
      </c>
      <c r="I230" s="360" t="e">
        <f>I229/I228</f>
        <v>#DIV/0!</v>
      </c>
      <c r="J230" s="436"/>
      <c r="K230" s="437" t="e">
        <f>K229/K228</f>
        <v>#DIV/0!</v>
      </c>
      <c r="L230" s="394"/>
      <c r="M230" s="360" t="e">
        <f>M229/M228</f>
        <v>#DIV/0!</v>
      </c>
      <c r="N230" s="436"/>
      <c r="O230" s="437" t="e">
        <f>O229/O228</f>
        <v>#DIV/0!</v>
      </c>
      <c r="Q230" s="137"/>
      <c r="R230" s="174"/>
      <c r="S230" s="174"/>
      <c r="T230" s="174"/>
      <c r="U230" s="5"/>
      <c r="V230" s="5"/>
      <c r="W230" s="5"/>
      <c r="X230" s="5"/>
      <c r="Y230" s="190"/>
      <c r="Z230" s="5"/>
      <c r="AA230" s="5"/>
      <c r="AB230" s="5"/>
    </row>
    <row r="231" spans="1:28" ht="15.75" hidden="1" customHeight="1" x14ac:dyDescent="0.25">
      <c r="A231" s="310"/>
      <c r="B231" s="263"/>
      <c r="C231" s="266"/>
      <c r="D231" s="24"/>
      <c r="E231" s="290">
        <f>D231/$D$573</f>
        <v>0</v>
      </c>
      <c r="F231" s="45" t="s">
        <v>68</v>
      </c>
      <c r="G231" s="91">
        <f>G$588*$E231</f>
        <v>0</v>
      </c>
      <c r="H231" s="91">
        <f>H$588*$E231</f>
        <v>0</v>
      </c>
      <c r="I231" s="361">
        <f>I$588*$E231</f>
        <v>0</v>
      </c>
      <c r="J231" s="438"/>
      <c r="K231" s="439">
        <f>K$588*$E231</f>
        <v>0</v>
      </c>
      <c r="L231" s="395"/>
      <c r="M231" s="361">
        <f>M$588*$E231</f>
        <v>0</v>
      </c>
      <c r="N231" s="438"/>
      <c r="O231" s="439">
        <f>O$588*$E231</f>
        <v>0</v>
      </c>
      <c r="Q231" s="138"/>
      <c r="R231" s="175">
        <f>IF(I231=$I$588*$E231,0,I231)</f>
        <v>0</v>
      </c>
      <c r="S231" s="175">
        <f>IF(H231=$H$588*$E231,0,H231)</f>
        <v>0</v>
      </c>
      <c r="T231" s="175">
        <f>IF(G231=$G$588*$E231,0,G231)</f>
        <v>0</v>
      </c>
      <c r="U231" s="5"/>
      <c r="V231" s="5"/>
      <c r="W231" s="5"/>
      <c r="X231" s="5"/>
      <c r="Y231" s="190"/>
      <c r="Z231" s="5"/>
      <c r="AA231" s="5"/>
      <c r="AB231" s="5"/>
    </row>
    <row r="232" spans="1:28" ht="15.75" hidden="1" customHeight="1" x14ac:dyDescent="0.25">
      <c r="A232" s="310"/>
      <c r="B232" s="263"/>
      <c r="C232" s="266"/>
      <c r="D232" s="24"/>
      <c r="E232" s="290"/>
      <c r="F232" s="46" t="s">
        <v>10</v>
      </c>
      <c r="G232" s="92">
        <f>G$589*$E231</f>
        <v>0</v>
      </c>
      <c r="H232" s="92">
        <f>H$589*$E231</f>
        <v>0</v>
      </c>
      <c r="I232" s="362">
        <f>I$589*$E231</f>
        <v>0</v>
      </c>
      <c r="J232" s="440"/>
      <c r="K232" s="441">
        <f>K$589*$E231</f>
        <v>0</v>
      </c>
      <c r="L232" s="396"/>
      <c r="M232" s="362">
        <f>M$589*$E231</f>
        <v>0</v>
      </c>
      <c r="N232" s="440"/>
      <c r="O232" s="441">
        <f>O$589*$E231</f>
        <v>0</v>
      </c>
      <c r="Q232" s="139"/>
      <c r="R232" s="176">
        <f>IF(I232=$I$589*$E231,0,I232)</f>
        <v>0</v>
      </c>
      <c r="S232" s="176">
        <f>IF(H232=$H$589*$E231,0,H232)</f>
        <v>0</v>
      </c>
      <c r="T232" s="176">
        <f>IF(G232=$G$589*$E231,0,G232)</f>
        <v>0</v>
      </c>
      <c r="U232" s="5"/>
      <c r="V232" s="5"/>
      <c r="W232" s="5"/>
      <c r="X232" s="5"/>
      <c r="Y232" s="190"/>
      <c r="Z232" s="5"/>
      <c r="AA232" s="5"/>
      <c r="AB232" s="5"/>
    </row>
    <row r="233" spans="1:28" ht="15.75" hidden="1" customHeight="1" x14ac:dyDescent="0.25">
      <c r="A233" s="310"/>
      <c r="B233" s="263"/>
      <c r="C233" s="266"/>
      <c r="D233" s="24"/>
      <c r="E233" s="290"/>
      <c r="F233" s="46" t="s">
        <v>11</v>
      </c>
      <c r="G233" s="92" t="e">
        <f>G232/G231</f>
        <v>#DIV/0!</v>
      </c>
      <c r="H233" s="92" t="e">
        <f>H232/H231</f>
        <v>#DIV/0!</v>
      </c>
      <c r="I233" s="362" t="e">
        <f>I232/I231</f>
        <v>#DIV/0!</v>
      </c>
      <c r="J233" s="440"/>
      <c r="K233" s="441" t="e">
        <f>K232/K231</f>
        <v>#DIV/0!</v>
      </c>
      <c r="L233" s="396"/>
      <c r="M233" s="362" t="e">
        <f>M232/M231</f>
        <v>#DIV/0!</v>
      </c>
      <c r="N233" s="440"/>
      <c r="O233" s="441" t="e">
        <f>O232/O231</f>
        <v>#DIV/0!</v>
      </c>
      <c r="Q233" s="139"/>
      <c r="R233" s="177"/>
      <c r="S233" s="177"/>
      <c r="T233" s="177"/>
      <c r="U233" s="5"/>
      <c r="V233" s="5"/>
      <c r="W233" s="5"/>
      <c r="X233" s="5"/>
      <c r="Y233" s="190"/>
      <c r="Z233" s="5"/>
      <c r="AA233" s="5"/>
      <c r="AB233" s="5"/>
    </row>
    <row r="234" spans="1:28" ht="15.75" hidden="1" customHeight="1" x14ac:dyDescent="0.25">
      <c r="A234" s="310"/>
      <c r="B234" s="263"/>
      <c r="C234" s="266"/>
      <c r="D234" s="24"/>
      <c r="E234" s="290">
        <f>D234/$D$576</f>
        <v>0</v>
      </c>
      <c r="F234" s="47" t="s">
        <v>69</v>
      </c>
      <c r="G234" s="93">
        <f>G$591*$E234</f>
        <v>0</v>
      </c>
      <c r="H234" s="93">
        <f>H$591*$E234</f>
        <v>0</v>
      </c>
      <c r="I234" s="363">
        <f>I$591*$E234</f>
        <v>0</v>
      </c>
      <c r="J234" s="442"/>
      <c r="K234" s="443">
        <f>K$591*$E234</f>
        <v>0</v>
      </c>
      <c r="L234" s="397"/>
      <c r="M234" s="363">
        <f>M$591*$E234</f>
        <v>0</v>
      </c>
      <c r="N234" s="442"/>
      <c r="O234" s="443">
        <f>O$591*$E234</f>
        <v>0</v>
      </c>
      <c r="Q234" s="140"/>
      <c r="R234" s="175">
        <f>IF(I234=$I$591*$E234,0,I234)</f>
        <v>0</v>
      </c>
      <c r="S234" s="175">
        <f>IF(H234=$H$591*$E234,0,H234)</f>
        <v>0</v>
      </c>
      <c r="T234" s="175">
        <f>IF(G234=$G$591*$E234,0,G234)</f>
        <v>0</v>
      </c>
      <c r="U234" s="5"/>
      <c r="V234" s="5"/>
      <c r="W234" s="5"/>
      <c r="X234" s="5"/>
      <c r="Y234" s="190"/>
      <c r="Z234" s="5"/>
      <c r="AA234" s="5"/>
      <c r="AB234" s="5"/>
    </row>
    <row r="235" spans="1:28" ht="15.75" hidden="1" customHeight="1" x14ac:dyDescent="0.25">
      <c r="A235" s="310"/>
      <c r="B235" s="263"/>
      <c r="C235" s="266"/>
      <c r="D235" s="24"/>
      <c r="E235" s="290"/>
      <c r="F235" s="48" t="s">
        <v>10</v>
      </c>
      <c r="G235" s="94">
        <f>G$592*$E234</f>
        <v>0</v>
      </c>
      <c r="H235" s="94">
        <f>H$592*$E234</f>
        <v>0</v>
      </c>
      <c r="I235" s="364">
        <f>I$592*$E234</f>
        <v>0</v>
      </c>
      <c r="J235" s="444"/>
      <c r="K235" s="445">
        <f>K$592*$E234</f>
        <v>0</v>
      </c>
      <c r="L235" s="398"/>
      <c r="M235" s="364">
        <f>M$592*$E234</f>
        <v>0</v>
      </c>
      <c r="N235" s="444"/>
      <c r="O235" s="445">
        <f>O$592*$E234</f>
        <v>0</v>
      </c>
      <c r="Q235" s="141"/>
      <c r="R235" s="176">
        <f>IF(I235=$I$592*$E234,0,I235)</f>
        <v>0</v>
      </c>
      <c r="S235" s="176">
        <f>IF(H235=$H$592*$E234,0,H235)</f>
        <v>0</v>
      </c>
      <c r="T235" s="176">
        <f>IF(G235=$G$592*$E234,0,G235)</f>
        <v>0</v>
      </c>
      <c r="U235" s="5"/>
      <c r="V235" s="5"/>
      <c r="W235" s="5"/>
      <c r="X235" s="5"/>
      <c r="Y235" s="190"/>
      <c r="Z235" s="5"/>
      <c r="AA235" s="5"/>
      <c r="AB235" s="5"/>
    </row>
    <row r="236" spans="1:28" ht="15.75" hidden="1" customHeight="1" x14ac:dyDescent="0.25">
      <c r="A236" s="310"/>
      <c r="B236" s="263"/>
      <c r="C236" s="266"/>
      <c r="D236" s="24"/>
      <c r="E236" s="290"/>
      <c r="F236" s="49" t="s">
        <v>11</v>
      </c>
      <c r="G236" s="95" t="e">
        <f>G235/G234</f>
        <v>#DIV/0!</v>
      </c>
      <c r="H236" s="95" t="e">
        <f>H235/H234</f>
        <v>#DIV/0!</v>
      </c>
      <c r="I236" s="365" t="e">
        <f>I235/I234</f>
        <v>#DIV/0!</v>
      </c>
      <c r="J236" s="446"/>
      <c r="K236" s="447" t="e">
        <f>K235/K234</f>
        <v>#DIV/0!</v>
      </c>
      <c r="L236" s="399"/>
      <c r="M236" s="365" t="e">
        <f>M235/M234</f>
        <v>#DIV/0!</v>
      </c>
      <c r="N236" s="446"/>
      <c r="O236" s="447" t="e">
        <f>O235/O234</f>
        <v>#DIV/0!</v>
      </c>
      <c r="Q236" s="141"/>
      <c r="R236" s="168"/>
      <c r="S236" s="168"/>
      <c r="T236" s="168"/>
      <c r="U236" s="5"/>
      <c r="V236" s="5"/>
      <c r="W236" s="5"/>
      <c r="X236" s="5"/>
      <c r="Y236" s="190"/>
      <c r="Z236" s="5"/>
      <c r="AA236" s="5"/>
      <c r="AB236" s="5"/>
    </row>
    <row r="237" spans="1:28" ht="15.75" hidden="1" customHeight="1" x14ac:dyDescent="0.25">
      <c r="A237" s="324"/>
      <c r="B237" s="264"/>
      <c r="C237" s="267"/>
      <c r="D237" s="248"/>
      <c r="E237" s="249">
        <f>C225/SUM($C$4:$C$565)</f>
        <v>3.806848352034472E-4</v>
      </c>
      <c r="F237" s="50" t="s">
        <v>15</v>
      </c>
      <c r="G237" s="96">
        <f>G226+G229+G232+G235</f>
        <v>0</v>
      </c>
      <c r="H237" s="96">
        <f>H226+H229+H232+H235</f>
        <v>0</v>
      </c>
      <c r="I237" s="366">
        <f>I226+I229+I232+I235</f>
        <v>0</v>
      </c>
      <c r="J237" s="448"/>
      <c r="K237" s="449">
        <f>K226+K229+K232+K235</f>
        <v>0</v>
      </c>
      <c r="L237" s="400"/>
      <c r="M237" s="366">
        <f>M226+M229+M232+M235</f>
        <v>0</v>
      </c>
      <c r="N237" s="448"/>
      <c r="O237" s="449">
        <f>O226+O229+O232+O235</f>
        <v>0</v>
      </c>
      <c r="Q237" s="117"/>
      <c r="R237" s="168"/>
      <c r="S237" s="168"/>
      <c r="T237" s="168"/>
      <c r="U237" s="5"/>
      <c r="V237" s="5"/>
      <c r="W237" s="5"/>
      <c r="X237" s="5"/>
      <c r="Y237" s="190"/>
      <c r="Z237" s="5"/>
      <c r="AA237" s="5"/>
      <c r="AB237" s="5"/>
    </row>
    <row r="238" spans="1:28" ht="15.75" hidden="1" customHeight="1" x14ac:dyDescent="0.25">
      <c r="A238" s="323">
        <v>19</v>
      </c>
      <c r="B238" s="262" t="s">
        <v>64</v>
      </c>
      <c r="C238" s="265">
        <v>578.61</v>
      </c>
      <c r="D238" s="24"/>
      <c r="E238" s="290">
        <f>D238/$D$567</f>
        <v>0</v>
      </c>
      <c r="F238" s="39" t="s">
        <v>67</v>
      </c>
      <c r="G238" s="85">
        <f>G$582*$E238</f>
        <v>0</v>
      </c>
      <c r="H238" s="85">
        <f>H$582*$E238</f>
        <v>0</v>
      </c>
      <c r="I238" s="355">
        <f>I$582*$E238</f>
        <v>0</v>
      </c>
      <c r="J238" s="426"/>
      <c r="K238" s="427">
        <f>K$582*$E238</f>
        <v>0</v>
      </c>
      <c r="L238" s="389"/>
      <c r="M238" s="355">
        <f>M$582*$E238</f>
        <v>0</v>
      </c>
      <c r="N238" s="426"/>
      <c r="O238" s="427">
        <f>O$582*$E238</f>
        <v>0</v>
      </c>
      <c r="Q238" s="134"/>
      <c r="R238" s="169">
        <f>IF(I238=$I$582*$E238,0,I238)</f>
        <v>0</v>
      </c>
      <c r="S238" s="169">
        <f>IF(H238=$H$582*$E238,0,H238)</f>
        <v>0</v>
      </c>
      <c r="T238" s="169">
        <f>IF(G238=$G$582*$E238,0,G238)</f>
        <v>0</v>
      </c>
      <c r="U238" s="5"/>
      <c r="V238" s="5"/>
      <c r="W238" s="5"/>
      <c r="X238" s="5"/>
      <c r="Y238" s="190"/>
      <c r="Z238" s="5"/>
      <c r="AA238" s="5"/>
      <c r="AB238" s="5"/>
    </row>
    <row r="239" spans="1:28" ht="15.75" hidden="1" customHeight="1" x14ac:dyDescent="0.25">
      <c r="A239" s="310"/>
      <c r="B239" s="263"/>
      <c r="C239" s="266"/>
      <c r="D239" s="24"/>
      <c r="E239" s="290"/>
      <c r="F239" s="40" t="s">
        <v>10</v>
      </c>
      <c r="G239" s="86">
        <f>G$583*$E238</f>
        <v>0</v>
      </c>
      <c r="H239" s="86">
        <f>H$583*$E238</f>
        <v>0</v>
      </c>
      <c r="I239" s="356">
        <f>I$583*$E238</f>
        <v>0</v>
      </c>
      <c r="J239" s="428"/>
      <c r="K239" s="429">
        <f>K$583*$E238</f>
        <v>0</v>
      </c>
      <c r="L239" s="390"/>
      <c r="M239" s="356">
        <f>M$583*$E238</f>
        <v>0</v>
      </c>
      <c r="N239" s="428"/>
      <c r="O239" s="429">
        <f>O$583*$E238</f>
        <v>0</v>
      </c>
      <c r="Q239" s="135"/>
      <c r="R239" s="170">
        <f>IF(I239=$I$583*$E238,0,I239)</f>
        <v>0</v>
      </c>
      <c r="S239" s="170">
        <f>IF(H239=$H$583*$E238,0,H239)</f>
        <v>0</v>
      </c>
      <c r="T239" s="170">
        <f>IF(G239=$G$583*$E238,0,G239)</f>
        <v>0</v>
      </c>
      <c r="U239" s="5"/>
      <c r="V239" s="5"/>
      <c r="W239" s="5"/>
      <c r="X239" s="5"/>
      <c r="Y239" s="190"/>
      <c r="Z239" s="5"/>
      <c r="AA239" s="5"/>
      <c r="AB239" s="5"/>
    </row>
    <row r="240" spans="1:28" ht="15.75" hidden="1" customHeight="1" x14ac:dyDescent="0.25">
      <c r="A240" s="310"/>
      <c r="B240" s="263"/>
      <c r="C240" s="266"/>
      <c r="D240" s="24"/>
      <c r="E240" s="290"/>
      <c r="F240" s="41" t="s">
        <v>11</v>
      </c>
      <c r="G240" s="87" t="e">
        <f>G239/G238</f>
        <v>#DIV/0!</v>
      </c>
      <c r="H240" s="87" t="e">
        <f>H239/H238</f>
        <v>#DIV/0!</v>
      </c>
      <c r="I240" s="357" t="e">
        <f>I239/I238</f>
        <v>#DIV/0!</v>
      </c>
      <c r="J240" s="430"/>
      <c r="K240" s="431" t="e">
        <f>K239/K238</f>
        <v>#DIV/0!</v>
      </c>
      <c r="L240" s="391"/>
      <c r="M240" s="357" t="e">
        <f>M239/M238</f>
        <v>#DIV/0!</v>
      </c>
      <c r="N240" s="430"/>
      <c r="O240" s="431" t="e">
        <f>O239/O238</f>
        <v>#DIV/0!</v>
      </c>
      <c r="Q240" s="135"/>
      <c r="R240" s="171"/>
      <c r="S240" s="171"/>
      <c r="T240" s="171"/>
      <c r="U240" s="5"/>
      <c r="V240" s="5"/>
      <c r="W240" s="5"/>
      <c r="X240" s="5"/>
      <c r="Y240" s="190"/>
      <c r="Z240" s="5"/>
      <c r="AA240" s="5"/>
      <c r="AB240" s="5"/>
    </row>
    <row r="241" spans="1:28" ht="15.75" hidden="1" customHeight="1" x14ac:dyDescent="0.25">
      <c r="A241" s="310"/>
      <c r="B241" s="263"/>
      <c r="C241" s="266"/>
      <c r="D241" s="24"/>
      <c r="E241" s="290">
        <f>D241/$D$570</f>
        <v>0</v>
      </c>
      <c r="F241" s="42" t="s">
        <v>12</v>
      </c>
      <c r="G241" s="88">
        <f>G$585*$E241</f>
        <v>0</v>
      </c>
      <c r="H241" s="88">
        <f>H$585*$E241</f>
        <v>0</v>
      </c>
      <c r="I241" s="358">
        <f>I$585*$E241</f>
        <v>0</v>
      </c>
      <c r="J241" s="432"/>
      <c r="K241" s="433">
        <f>K$585*$E241</f>
        <v>0</v>
      </c>
      <c r="L241" s="392"/>
      <c r="M241" s="358">
        <f>M$585*$E241</f>
        <v>0</v>
      </c>
      <c r="N241" s="432"/>
      <c r="O241" s="433">
        <f>O$585*$E241</f>
        <v>0</v>
      </c>
      <c r="Q241" s="136"/>
      <c r="R241" s="172">
        <f>IF(I241=$I$585*$E241,0,I241)</f>
        <v>0</v>
      </c>
      <c r="S241" s="172">
        <f>IF(H241=$H$585*$E241,0,H241)</f>
        <v>0</v>
      </c>
      <c r="T241" s="172">
        <f>IF(G241=$G$585*$E241,0,G241)</f>
        <v>0</v>
      </c>
      <c r="U241" s="5"/>
      <c r="V241" s="5"/>
      <c r="W241" s="5"/>
      <c r="X241" s="5"/>
      <c r="Y241" s="190"/>
      <c r="Z241" s="5"/>
      <c r="AA241" s="5"/>
      <c r="AB241" s="5"/>
    </row>
    <row r="242" spans="1:28" ht="15.75" hidden="1" customHeight="1" x14ac:dyDescent="0.25">
      <c r="A242" s="310"/>
      <c r="B242" s="263"/>
      <c r="C242" s="266"/>
      <c r="D242" s="24"/>
      <c r="E242" s="290"/>
      <c r="F242" s="43" t="s">
        <v>10</v>
      </c>
      <c r="G242" s="89">
        <f>G$586*$E241</f>
        <v>0</v>
      </c>
      <c r="H242" s="89">
        <f>H$586*$E241</f>
        <v>0</v>
      </c>
      <c r="I242" s="359">
        <f>I$586*$E241</f>
        <v>0</v>
      </c>
      <c r="J242" s="434"/>
      <c r="K242" s="435">
        <f>K$586*$E241</f>
        <v>0</v>
      </c>
      <c r="L242" s="393"/>
      <c r="M242" s="359">
        <f>M$586*$E241</f>
        <v>0</v>
      </c>
      <c r="N242" s="434"/>
      <c r="O242" s="435">
        <f>O$586*$E241</f>
        <v>0</v>
      </c>
      <c r="Q242" s="137"/>
      <c r="R242" s="173">
        <f>IF(I242=$I$586*$E241,0,I242)</f>
        <v>0</v>
      </c>
      <c r="S242" s="173">
        <f>IF(H242=$H$586*$E241,0,H242)</f>
        <v>0</v>
      </c>
      <c r="T242" s="173">
        <f>IF(G242=$G$586*$E241,0,G242)</f>
        <v>0</v>
      </c>
      <c r="U242" s="5"/>
      <c r="V242" s="5"/>
      <c r="W242" s="5"/>
      <c r="X242" s="5"/>
      <c r="Y242" s="190"/>
      <c r="Z242" s="5"/>
      <c r="AA242" s="5"/>
      <c r="AB242" s="5"/>
    </row>
    <row r="243" spans="1:28" ht="15.75" hidden="1" customHeight="1" x14ac:dyDescent="0.25">
      <c r="A243" s="310"/>
      <c r="B243" s="263"/>
      <c r="C243" s="266"/>
      <c r="D243" s="24"/>
      <c r="E243" s="290"/>
      <c r="F243" s="44" t="s">
        <v>11</v>
      </c>
      <c r="G243" s="90" t="e">
        <f>G242/G241</f>
        <v>#DIV/0!</v>
      </c>
      <c r="H243" s="90" t="e">
        <f>H242/H241</f>
        <v>#DIV/0!</v>
      </c>
      <c r="I243" s="360" t="e">
        <f>I242/I241</f>
        <v>#DIV/0!</v>
      </c>
      <c r="J243" s="436"/>
      <c r="K243" s="437" t="e">
        <f>K242/K241</f>
        <v>#DIV/0!</v>
      </c>
      <c r="L243" s="394"/>
      <c r="M243" s="360" t="e">
        <f>M242/M241</f>
        <v>#DIV/0!</v>
      </c>
      <c r="N243" s="436"/>
      <c r="O243" s="437" t="e">
        <f>O242/O241</f>
        <v>#DIV/0!</v>
      </c>
      <c r="Q243" s="137"/>
      <c r="R243" s="174"/>
      <c r="S243" s="174"/>
      <c r="T243" s="174"/>
      <c r="U243" s="5"/>
      <c r="V243" s="5"/>
      <c r="W243" s="5"/>
      <c r="X243" s="5"/>
      <c r="Y243" s="190"/>
      <c r="Z243" s="5"/>
      <c r="AA243" s="5"/>
      <c r="AB243" s="5"/>
    </row>
    <row r="244" spans="1:28" ht="15.75" hidden="1" customHeight="1" x14ac:dyDescent="0.25">
      <c r="A244" s="310"/>
      <c r="B244" s="263"/>
      <c r="C244" s="266"/>
      <c r="D244" s="24"/>
      <c r="E244" s="290">
        <f>D244/$D$573</f>
        <v>0</v>
      </c>
      <c r="F244" s="45" t="s">
        <v>68</v>
      </c>
      <c r="G244" s="91">
        <f>G$588*$E244</f>
        <v>0</v>
      </c>
      <c r="H244" s="91">
        <f>H$588*$E244</f>
        <v>0</v>
      </c>
      <c r="I244" s="361">
        <f>I$588*$E244</f>
        <v>0</v>
      </c>
      <c r="J244" s="438"/>
      <c r="K244" s="439">
        <f>K$588*$E244</f>
        <v>0</v>
      </c>
      <c r="L244" s="395"/>
      <c r="M244" s="361">
        <f>M$588*$E244</f>
        <v>0</v>
      </c>
      <c r="N244" s="438"/>
      <c r="O244" s="439">
        <f>O$588*$E244</f>
        <v>0</v>
      </c>
      <c r="Q244" s="138"/>
      <c r="R244" s="175">
        <f>IF(I244=$I$588*$E244,0,I244)</f>
        <v>0</v>
      </c>
      <c r="S244" s="175">
        <f>IF(H244=$H$588*$E244,0,H244)</f>
        <v>0</v>
      </c>
      <c r="T244" s="175">
        <f>IF(G244=$G$588*$E244,0,G244)</f>
        <v>0</v>
      </c>
      <c r="U244" s="5"/>
      <c r="V244" s="5"/>
      <c r="W244" s="5"/>
      <c r="X244" s="5"/>
      <c r="Y244" s="190"/>
      <c r="Z244" s="5"/>
      <c r="AA244" s="5"/>
      <c r="AB244" s="5"/>
    </row>
    <row r="245" spans="1:28" ht="15.75" hidden="1" customHeight="1" x14ac:dyDescent="0.25">
      <c r="A245" s="310"/>
      <c r="B245" s="263"/>
      <c r="C245" s="266"/>
      <c r="D245" s="24"/>
      <c r="E245" s="290"/>
      <c r="F245" s="46" t="s">
        <v>10</v>
      </c>
      <c r="G245" s="92">
        <f>G$589*$E244</f>
        <v>0</v>
      </c>
      <c r="H245" s="92">
        <f>H$589*$E244</f>
        <v>0</v>
      </c>
      <c r="I245" s="362">
        <f>I$589*$E244</f>
        <v>0</v>
      </c>
      <c r="J245" s="440"/>
      <c r="K245" s="441">
        <f>K$589*$E244</f>
        <v>0</v>
      </c>
      <c r="L245" s="396"/>
      <c r="M245" s="362">
        <f>M$589*$E244</f>
        <v>0</v>
      </c>
      <c r="N245" s="440"/>
      <c r="O245" s="441">
        <f>O$589*$E244</f>
        <v>0</v>
      </c>
      <c r="Q245" s="139"/>
      <c r="R245" s="176">
        <f>IF(I245=$I$589*$E244,0,I245)</f>
        <v>0</v>
      </c>
      <c r="S245" s="176">
        <f>IF(H245=$H$589*$E244,0,H245)</f>
        <v>0</v>
      </c>
      <c r="T245" s="176">
        <f>IF(G245=$G$589*$E244,0,G245)</f>
        <v>0</v>
      </c>
      <c r="U245" s="5"/>
      <c r="V245" s="5"/>
      <c r="W245" s="5"/>
      <c r="X245" s="5"/>
      <c r="Y245" s="190"/>
      <c r="Z245" s="5"/>
      <c r="AA245" s="5"/>
      <c r="AB245" s="5"/>
    </row>
    <row r="246" spans="1:28" ht="15.75" hidden="1" customHeight="1" x14ac:dyDescent="0.25">
      <c r="A246" s="310"/>
      <c r="B246" s="263"/>
      <c r="C246" s="266"/>
      <c r="D246" s="24"/>
      <c r="E246" s="290"/>
      <c r="F246" s="46" t="s">
        <v>11</v>
      </c>
      <c r="G246" s="92" t="e">
        <f>G245/G244</f>
        <v>#DIV/0!</v>
      </c>
      <c r="H246" s="92" t="e">
        <f>H245/H244</f>
        <v>#DIV/0!</v>
      </c>
      <c r="I246" s="362" t="e">
        <f>I245/I244</f>
        <v>#DIV/0!</v>
      </c>
      <c r="J246" s="440"/>
      <c r="K246" s="441" t="e">
        <f>K245/K244</f>
        <v>#DIV/0!</v>
      </c>
      <c r="L246" s="396"/>
      <c r="M246" s="362" t="e">
        <f>M245/M244</f>
        <v>#DIV/0!</v>
      </c>
      <c r="N246" s="440"/>
      <c r="O246" s="441" t="e">
        <f>O245/O244</f>
        <v>#DIV/0!</v>
      </c>
      <c r="Q246" s="139"/>
      <c r="R246" s="177"/>
      <c r="S246" s="177"/>
      <c r="T246" s="177"/>
      <c r="U246" s="5"/>
      <c r="V246" s="5"/>
      <c r="W246" s="5"/>
      <c r="X246" s="5"/>
      <c r="Y246" s="190"/>
      <c r="Z246" s="5"/>
      <c r="AA246" s="5"/>
      <c r="AB246" s="5"/>
    </row>
    <row r="247" spans="1:28" ht="15.75" hidden="1" customHeight="1" x14ac:dyDescent="0.25">
      <c r="A247" s="310"/>
      <c r="B247" s="263"/>
      <c r="C247" s="266"/>
      <c r="D247" s="24"/>
      <c r="E247" s="290">
        <f>D247/$D$576</f>
        <v>0</v>
      </c>
      <c r="F247" s="47" t="s">
        <v>69</v>
      </c>
      <c r="G247" s="93">
        <f>G$591*$E247</f>
        <v>0</v>
      </c>
      <c r="H247" s="93">
        <f>H$591*$E247</f>
        <v>0</v>
      </c>
      <c r="I247" s="363">
        <f>I$591*$E247</f>
        <v>0</v>
      </c>
      <c r="J247" s="442"/>
      <c r="K247" s="443">
        <f>K$591*$E247</f>
        <v>0</v>
      </c>
      <c r="L247" s="397"/>
      <c r="M247" s="363">
        <f>M$591*$E247</f>
        <v>0</v>
      </c>
      <c r="N247" s="442"/>
      <c r="O247" s="443">
        <f>O$591*$E247</f>
        <v>0</v>
      </c>
      <c r="Q247" s="140"/>
      <c r="R247" s="175">
        <f>IF(I247=$I$591*$E247,0,I247)</f>
        <v>0</v>
      </c>
      <c r="S247" s="175">
        <f>IF(H247=$H$591*$E247,0,H247)</f>
        <v>0</v>
      </c>
      <c r="T247" s="175">
        <f>IF(G247=$G$591*$E247,0,G247)</f>
        <v>0</v>
      </c>
      <c r="U247" s="5"/>
      <c r="V247" s="5"/>
      <c r="W247" s="5"/>
      <c r="X247" s="5"/>
      <c r="Y247" s="190"/>
      <c r="Z247" s="5"/>
      <c r="AA247" s="5"/>
      <c r="AB247" s="5"/>
    </row>
    <row r="248" spans="1:28" ht="15.75" hidden="1" customHeight="1" x14ac:dyDescent="0.25">
      <c r="A248" s="310"/>
      <c r="B248" s="263"/>
      <c r="C248" s="266"/>
      <c r="D248" s="24"/>
      <c r="E248" s="290"/>
      <c r="F248" s="48" t="s">
        <v>10</v>
      </c>
      <c r="G248" s="94">
        <f>G$592*$E247</f>
        <v>0</v>
      </c>
      <c r="H248" s="94">
        <f>H$592*$E247</f>
        <v>0</v>
      </c>
      <c r="I248" s="364">
        <f>I$592*$E247</f>
        <v>0</v>
      </c>
      <c r="J248" s="444"/>
      <c r="K248" s="445">
        <f>K$592*$E247</f>
        <v>0</v>
      </c>
      <c r="L248" s="398"/>
      <c r="M248" s="364">
        <f>M$592*$E247</f>
        <v>0</v>
      </c>
      <c r="N248" s="444"/>
      <c r="O248" s="445">
        <f>O$592*$E247</f>
        <v>0</v>
      </c>
      <c r="Q248" s="141"/>
      <c r="R248" s="176">
        <f>IF(I248=$I$592*$E247,0,I248)</f>
        <v>0</v>
      </c>
      <c r="S248" s="176">
        <f>IF(H248=$H$592*$E247,0,H248)</f>
        <v>0</v>
      </c>
      <c r="T248" s="176">
        <f>IF(G248=$G$592*$E247,0,G248)</f>
        <v>0</v>
      </c>
      <c r="U248" s="5"/>
      <c r="V248" s="5"/>
      <c r="W248" s="5"/>
      <c r="X248" s="5"/>
      <c r="Y248" s="190"/>
      <c r="Z248" s="5"/>
      <c r="AA248" s="5"/>
      <c r="AB248" s="5"/>
    </row>
    <row r="249" spans="1:28" ht="15.75" hidden="1" customHeight="1" x14ac:dyDescent="0.25">
      <c r="A249" s="310"/>
      <c r="B249" s="263"/>
      <c r="C249" s="266"/>
      <c r="D249" s="24"/>
      <c r="E249" s="290"/>
      <c r="F249" s="49" t="s">
        <v>11</v>
      </c>
      <c r="G249" s="95" t="e">
        <f>G248/G247</f>
        <v>#DIV/0!</v>
      </c>
      <c r="H249" s="95" t="e">
        <f>H248/H247</f>
        <v>#DIV/0!</v>
      </c>
      <c r="I249" s="365" t="e">
        <f>I248/I247</f>
        <v>#DIV/0!</v>
      </c>
      <c r="J249" s="446"/>
      <c r="K249" s="447" t="e">
        <f>K248/K247</f>
        <v>#DIV/0!</v>
      </c>
      <c r="L249" s="399"/>
      <c r="M249" s="365" t="e">
        <f>M248/M247</f>
        <v>#DIV/0!</v>
      </c>
      <c r="N249" s="446"/>
      <c r="O249" s="447" t="e">
        <f>O248/O247</f>
        <v>#DIV/0!</v>
      </c>
      <c r="Q249" s="141"/>
      <c r="R249" s="168"/>
      <c r="S249" s="168"/>
      <c r="T249" s="168"/>
      <c r="U249" s="5"/>
      <c r="V249" s="5"/>
      <c r="W249" s="5"/>
      <c r="X249" s="5"/>
      <c r="Y249" s="190"/>
      <c r="Z249" s="5"/>
      <c r="AA249" s="5"/>
      <c r="AB249" s="5"/>
    </row>
    <row r="250" spans="1:28" ht="15.75" hidden="1" customHeight="1" x14ac:dyDescent="0.25">
      <c r="A250" s="324"/>
      <c r="B250" s="264"/>
      <c r="C250" s="267"/>
      <c r="D250" s="248">
        <f>C238</f>
        <v>578.61</v>
      </c>
      <c r="E250" s="249">
        <f>C238/SUM($C$4:$C$565)</f>
        <v>4.175697677669509E-3</v>
      </c>
      <c r="F250" s="50" t="s">
        <v>15</v>
      </c>
      <c r="G250" s="96">
        <f>G239+G242+G245+G248</f>
        <v>0</v>
      </c>
      <c r="H250" s="96">
        <f>H239+H242+H245+H248</f>
        <v>0</v>
      </c>
      <c r="I250" s="366">
        <f>I239+I242+I245+I248</f>
        <v>0</v>
      </c>
      <c r="J250" s="448"/>
      <c r="K250" s="449">
        <f>K239+K242+K245+K248</f>
        <v>0</v>
      </c>
      <c r="L250" s="400"/>
      <c r="M250" s="366">
        <f>M239+M242+M245+M248</f>
        <v>0</v>
      </c>
      <c r="N250" s="448"/>
      <c r="O250" s="449">
        <f>O239+O242+O245+O248</f>
        <v>0</v>
      </c>
      <c r="Q250" s="117"/>
      <c r="R250" s="168"/>
      <c r="S250" s="168"/>
      <c r="T250" s="168"/>
      <c r="U250" s="5"/>
      <c r="V250" s="5"/>
      <c r="W250" s="5"/>
      <c r="X250" s="5"/>
      <c r="Y250" s="190"/>
      <c r="Z250" s="5"/>
      <c r="AA250" s="5"/>
      <c r="AB250" s="5"/>
    </row>
    <row r="251" spans="1:28" ht="15.75" customHeight="1" x14ac:dyDescent="0.25">
      <c r="A251" s="323">
        <v>20</v>
      </c>
      <c r="B251" s="555" t="s">
        <v>29</v>
      </c>
      <c r="C251" s="257">
        <v>928.2</v>
      </c>
      <c r="D251" s="24">
        <f>C251</f>
        <v>928.2</v>
      </c>
      <c r="E251" s="290">
        <f>C251/T160</f>
        <v>8.9958422577800179E-2</v>
      </c>
      <c r="F251" s="39" t="s">
        <v>67</v>
      </c>
      <c r="G251" s="85">
        <f>V160*E251</f>
        <v>305.94859518709842</v>
      </c>
      <c r="H251" s="85">
        <f>W160*E251</f>
        <v>258.27063122086429</v>
      </c>
      <c r="I251" s="355">
        <f>X160*E251</f>
        <v>413.44891016756964</v>
      </c>
      <c r="J251" s="426"/>
      <c r="K251" s="427">
        <f>I251*(1+J251)</f>
        <v>413.44891016756964</v>
      </c>
      <c r="L251" s="389"/>
      <c r="M251" s="355">
        <f>K251*(1+L251)</f>
        <v>413.44891016756964</v>
      </c>
      <c r="N251" s="426"/>
      <c r="O251" s="427">
        <f>M251*(1+N251)</f>
        <v>413.44891016756964</v>
      </c>
      <c r="Q251" s="134"/>
      <c r="R251" s="169">
        <f>IF(I251=$I$582*$E251,0,I251)</f>
        <v>413.44891016756964</v>
      </c>
      <c r="S251" s="169">
        <f>IF(H251=$H$582*$E251,0,H251)</f>
        <v>258.27063122086429</v>
      </c>
      <c r="T251" s="169">
        <f>IF(G251=$G$582*$E251,0,G251)</f>
        <v>305.94859518709842</v>
      </c>
      <c r="U251" s="5"/>
      <c r="V251" s="5"/>
      <c r="W251" s="5"/>
      <c r="X251" s="5"/>
      <c r="Y251" s="190"/>
      <c r="Z251" s="5"/>
      <c r="AA251" s="5"/>
      <c r="AB251" s="5"/>
    </row>
    <row r="252" spans="1:28" ht="15.75" customHeight="1" x14ac:dyDescent="0.25">
      <c r="A252" s="310"/>
      <c r="B252" s="549"/>
      <c r="C252" s="253"/>
      <c r="D252" s="24"/>
      <c r="E252" s="290"/>
      <c r="F252" s="40" t="s">
        <v>10</v>
      </c>
      <c r="G252" s="86">
        <f>V161*E251</f>
        <v>1468.6917928688422</v>
      </c>
      <c r="H252" s="86">
        <f>W161*E251</f>
        <v>959.23205745243797</v>
      </c>
      <c r="I252" s="356">
        <f>X161*E251</f>
        <v>1459.3109285624291</v>
      </c>
      <c r="J252" s="428"/>
      <c r="K252" s="429">
        <f>K251*K253</f>
        <v>1459.3109285624291</v>
      </c>
      <c r="L252" s="390"/>
      <c r="M252" s="356">
        <f>M251*M253</f>
        <v>1459.3109285624291</v>
      </c>
      <c r="N252" s="428"/>
      <c r="O252" s="429">
        <f>O251*O253</f>
        <v>1459.3109285624291</v>
      </c>
      <c r="Q252" s="135"/>
      <c r="R252" s="170">
        <f>IF(I252=$I$583*$E251,0,I252)</f>
        <v>1459.3109285624291</v>
      </c>
      <c r="S252" s="170">
        <f>IF(H252=$H$583*$E251,0,H252)</f>
        <v>959.23205745243797</v>
      </c>
      <c r="T252" s="170">
        <f>IF(G252=$G$583*$E251,0,G252)</f>
        <v>1468.6917928688422</v>
      </c>
      <c r="U252" s="5"/>
      <c r="V252" s="5"/>
      <c r="W252" s="5"/>
      <c r="X252" s="5"/>
      <c r="Y252" s="190"/>
      <c r="Z252" s="5"/>
      <c r="AA252" s="5"/>
      <c r="AB252" s="5"/>
    </row>
    <row r="253" spans="1:28" ht="15.75" customHeight="1" x14ac:dyDescent="0.25">
      <c r="A253" s="310"/>
      <c r="B253" s="549"/>
      <c r="C253" s="253"/>
      <c r="D253" s="24"/>
      <c r="E253" s="290"/>
      <c r="F253" s="41" t="s">
        <v>11</v>
      </c>
      <c r="G253" s="87">
        <f>G252/G251</f>
        <v>4.8004528079976474</v>
      </c>
      <c r="H253" s="87">
        <f>H252/H251</f>
        <v>3.7140578195750611</v>
      </c>
      <c r="I253" s="357">
        <f>I252/I251</f>
        <v>3.5296040034812877</v>
      </c>
      <c r="J253" s="430"/>
      <c r="K253" s="431">
        <f>I253*(1+J253)</f>
        <v>3.5296040034812877</v>
      </c>
      <c r="L253" s="391"/>
      <c r="M253" s="357">
        <f>K253*(1+L253)</f>
        <v>3.5296040034812877</v>
      </c>
      <c r="N253" s="430"/>
      <c r="O253" s="431">
        <f>M253*(1+N253)</f>
        <v>3.5296040034812877</v>
      </c>
      <c r="Q253" s="135"/>
      <c r="R253" s="171"/>
      <c r="S253" s="171"/>
      <c r="T253" s="171"/>
      <c r="U253" s="5"/>
      <c r="V253" s="5"/>
      <c r="W253" s="5"/>
      <c r="X253" s="5"/>
      <c r="Y253" s="190"/>
      <c r="Z253" s="5"/>
      <c r="AA253" s="5"/>
      <c r="AB253" s="5"/>
    </row>
    <row r="254" spans="1:28" ht="15.75" customHeight="1" x14ac:dyDescent="0.25">
      <c r="A254" s="310"/>
      <c r="B254" s="549"/>
      <c r="C254" s="253"/>
      <c r="D254" s="24">
        <f>C251</f>
        <v>928.2</v>
      </c>
      <c r="E254" s="290">
        <v>0.09</v>
      </c>
      <c r="F254" s="42" t="s">
        <v>12</v>
      </c>
      <c r="G254" s="88">
        <v>25042.07</v>
      </c>
      <c r="H254" s="88">
        <v>16716.55</v>
      </c>
      <c r="I254" s="358">
        <v>21909.79</v>
      </c>
      <c r="J254" s="432"/>
      <c r="K254" s="433">
        <f>I254*(1+J254)</f>
        <v>21909.79</v>
      </c>
      <c r="L254" s="392"/>
      <c r="M254" s="358">
        <f>K254*(1+L254)</f>
        <v>21909.79</v>
      </c>
      <c r="N254" s="432"/>
      <c r="O254" s="433">
        <f>M254*(1+N254)</f>
        <v>21909.79</v>
      </c>
      <c r="Q254" s="136"/>
      <c r="R254" s="172">
        <f>IF(I254=$I$585*$E254,0,I254)</f>
        <v>21909.79</v>
      </c>
      <c r="S254" s="172">
        <f>IF(H254=$H$585*$E254,0,H254)</f>
        <v>16716.55</v>
      </c>
      <c r="T254" s="172">
        <f>IF(G254=$G$585*$E254,0,G254)</f>
        <v>25042.07</v>
      </c>
      <c r="U254" s="5"/>
      <c r="V254" s="5"/>
      <c r="W254" s="5"/>
      <c r="X254" s="5"/>
      <c r="Y254" s="190"/>
      <c r="Z254" s="5"/>
      <c r="AA254" s="5"/>
      <c r="AB254" s="5"/>
    </row>
    <row r="255" spans="1:28" ht="15.75" customHeight="1" x14ac:dyDescent="0.25">
      <c r="A255" s="310"/>
      <c r="B255" s="549"/>
      <c r="C255" s="253"/>
      <c r="D255" s="24"/>
      <c r="E255" s="290"/>
      <c r="F255" s="43" t="s">
        <v>10</v>
      </c>
      <c r="G255" s="89">
        <v>4516.78</v>
      </c>
      <c r="H255" s="89">
        <v>3512.4</v>
      </c>
      <c r="I255" s="359">
        <v>3645.61</v>
      </c>
      <c r="J255" s="434"/>
      <c r="K255" s="435">
        <f>K254*K256</f>
        <v>3645.6100000000006</v>
      </c>
      <c r="L255" s="393"/>
      <c r="M255" s="359">
        <f>M254*M256</f>
        <v>3645.6100000000006</v>
      </c>
      <c r="N255" s="434"/>
      <c r="O255" s="435">
        <f>O254*O256</f>
        <v>3645.6100000000006</v>
      </c>
      <c r="Q255" s="137"/>
      <c r="R255" s="173">
        <f>IF(I255=$I$586*$E254,0,I255)</f>
        <v>3645.61</v>
      </c>
      <c r="S255" s="173">
        <f>IF(H255=$H$586*$E254,0,H255)</f>
        <v>3512.4</v>
      </c>
      <c r="T255" s="173">
        <f>IF(G255=$G$586*$E254,0,G255)</f>
        <v>4516.78</v>
      </c>
      <c r="U255" s="5"/>
      <c r="V255" s="5"/>
      <c r="W255" s="5"/>
      <c r="X255" s="5"/>
      <c r="Y255" s="190"/>
      <c r="Z255" s="5"/>
      <c r="AA255" s="5"/>
      <c r="AB255" s="5"/>
    </row>
    <row r="256" spans="1:28" ht="15.75" customHeight="1" x14ac:dyDescent="0.25">
      <c r="A256" s="310"/>
      <c r="B256" s="549"/>
      <c r="C256" s="253"/>
      <c r="D256" s="24"/>
      <c r="E256" s="290"/>
      <c r="F256" s="44" t="s">
        <v>11</v>
      </c>
      <c r="G256" s="90">
        <f>G255/G254</f>
        <v>0.18036767727268552</v>
      </c>
      <c r="H256" s="90">
        <f>H255/H254</f>
        <v>0.21011512542958927</v>
      </c>
      <c r="I256" s="360">
        <f>I255/I254</f>
        <v>0.16639182758027349</v>
      </c>
      <c r="J256" s="436"/>
      <c r="K256" s="437">
        <f>I256*(1+J256)</f>
        <v>0.16639182758027349</v>
      </c>
      <c r="L256" s="394"/>
      <c r="M256" s="360">
        <f>K256*(1+L256)</f>
        <v>0.16639182758027349</v>
      </c>
      <c r="N256" s="436"/>
      <c r="O256" s="437">
        <f>M256*(1+N256)</f>
        <v>0.16639182758027349</v>
      </c>
      <c r="Q256" s="137"/>
      <c r="R256" s="174"/>
      <c r="S256" s="174"/>
      <c r="T256" s="174"/>
      <c r="U256" s="5"/>
      <c r="V256" s="5"/>
      <c r="W256" s="5"/>
      <c r="X256" s="5"/>
      <c r="Y256" s="190"/>
      <c r="Z256" s="5"/>
      <c r="AA256" s="5"/>
      <c r="AB256" s="5"/>
    </row>
    <row r="257" spans="1:28" ht="15.75" customHeight="1" x14ac:dyDescent="0.25">
      <c r="A257" s="310"/>
      <c r="B257" s="549"/>
      <c r="C257" s="253"/>
      <c r="D257" s="24">
        <f>C251</f>
        <v>928.2</v>
      </c>
      <c r="E257" s="290">
        <v>0.09</v>
      </c>
      <c r="F257" s="45" t="s">
        <v>68</v>
      </c>
      <c r="G257" s="91">
        <f>V166*E257</f>
        <v>83349</v>
      </c>
      <c r="H257" s="91">
        <f>W166*E257</f>
        <v>92635.199999999997</v>
      </c>
      <c r="I257" s="361">
        <f>X166*E257</f>
        <v>100582.2</v>
      </c>
      <c r="J257" s="438"/>
      <c r="K257" s="439">
        <f>I257*(1+J257)</f>
        <v>100582.2</v>
      </c>
      <c r="L257" s="395"/>
      <c r="M257" s="361">
        <f>K257*(1+L257)</f>
        <v>100582.2</v>
      </c>
      <c r="N257" s="438"/>
      <c r="O257" s="439">
        <f>M257*(1+N257)</f>
        <v>100582.2</v>
      </c>
      <c r="Q257" s="138"/>
      <c r="R257" s="175">
        <f>IF(I257=$I$588*$E257,0,I257)</f>
        <v>100582.2</v>
      </c>
      <c r="S257" s="175">
        <f>IF(H257=$H$588*$E257,0,H257)</f>
        <v>92635.199999999997</v>
      </c>
      <c r="T257" s="175">
        <f>IF(G257=$G$588*$E257,0,G257)</f>
        <v>83349</v>
      </c>
      <c r="U257" s="5"/>
      <c r="V257" s="5"/>
      <c r="W257" s="5"/>
      <c r="X257" s="5"/>
      <c r="Y257" s="190"/>
      <c r="Z257" s="5"/>
      <c r="AA257" s="5"/>
      <c r="AB257" s="5"/>
    </row>
    <row r="258" spans="1:28" ht="15.75" customHeight="1" x14ac:dyDescent="0.25">
      <c r="A258" s="310"/>
      <c r="B258" s="549"/>
      <c r="C258" s="253"/>
      <c r="D258" s="24"/>
      <c r="E258" s="290"/>
      <c r="F258" s="46" t="s">
        <v>10</v>
      </c>
      <c r="G258" s="92">
        <f>V167*E257</f>
        <v>7247.4749999999995</v>
      </c>
      <c r="H258" s="92">
        <f>W167*E257</f>
        <v>7712.2124999999996</v>
      </c>
      <c r="I258" s="362">
        <f>X167*E257</f>
        <v>8494.1576999999997</v>
      </c>
      <c r="J258" s="440"/>
      <c r="K258" s="441">
        <f>K257*K259</f>
        <v>8494.1576999999997</v>
      </c>
      <c r="L258" s="396"/>
      <c r="M258" s="362">
        <f>M257*M259</f>
        <v>8494.1576999999997</v>
      </c>
      <c r="N258" s="440"/>
      <c r="O258" s="441">
        <f>O257*O259</f>
        <v>8494.1576999999997</v>
      </c>
      <c r="Q258" s="139"/>
      <c r="R258" s="176">
        <f>IF(I258=$I$589*$E257,0,I258)</f>
        <v>8494.1576999999997</v>
      </c>
      <c r="S258" s="176">
        <f>IF(H258=$H$589*$E257,0,H258)</f>
        <v>7712.2124999999996</v>
      </c>
      <c r="T258" s="176">
        <f>IF(G258=$G$589*$E257,0,G258)</f>
        <v>7247.4749999999995</v>
      </c>
      <c r="U258" s="5"/>
      <c r="V258" s="5"/>
      <c r="W258" s="5"/>
      <c r="X258" s="5"/>
      <c r="Y258" s="190"/>
      <c r="Z258" s="5"/>
      <c r="AA258" s="5"/>
      <c r="AB258" s="5"/>
    </row>
    <row r="259" spans="1:28" ht="15.75" customHeight="1" x14ac:dyDescent="0.25">
      <c r="A259" s="310"/>
      <c r="B259" s="549"/>
      <c r="C259" s="253"/>
      <c r="D259" s="24"/>
      <c r="E259" s="290"/>
      <c r="F259" s="46" t="s">
        <v>11</v>
      </c>
      <c r="G259" s="92">
        <f>G258/G257</f>
        <v>8.695335276967929E-2</v>
      </c>
      <c r="H259" s="92">
        <f>H258/H257</f>
        <v>8.3253585030312452E-2</v>
      </c>
      <c r="I259" s="362">
        <f>I258/I257</f>
        <v>8.4449909626156519E-2</v>
      </c>
      <c r="J259" s="440"/>
      <c r="K259" s="441">
        <f>I259*(1+J259)</f>
        <v>8.4449909626156519E-2</v>
      </c>
      <c r="L259" s="396"/>
      <c r="M259" s="362">
        <f>K259*(1+L259)</f>
        <v>8.4449909626156519E-2</v>
      </c>
      <c r="N259" s="440"/>
      <c r="O259" s="441">
        <f>M259*(1+N259)</f>
        <v>8.4449909626156519E-2</v>
      </c>
      <c r="Q259" s="139"/>
      <c r="R259" s="177"/>
      <c r="S259" s="177"/>
      <c r="T259" s="177"/>
      <c r="U259" s="5"/>
      <c r="V259" s="5"/>
      <c r="W259" s="5"/>
      <c r="X259" s="5"/>
      <c r="Y259" s="190"/>
      <c r="Z259" s="5"/>
      <c r="AA259" s="5"/>
      <c r="AB259" s="5"/>
    </row>
    <row r="260" spans="1:28" ht="15.75" hidden="1" customHeight="1" x14ac:dyDescent="0.25">
      <c r="A260" s="310"/>
      <c r="B260" s="549"/>
      <c r="C260" s="253"/>
      <c r="D260" s="24"/>
      <c r="E260" s="290">
        <f>D260/$D$576</f>
        <v>0</v>
      </c>
      <c r="F260" s="47" t="s">
        <v>69</v>
      </c>
      <c r="G260" s="93">
        <f>G$591*$E260</f>
        <v>0</v>
      </c>
      <c r="H260" s="93">
        <f>H$591*$E260</f>
        <v>0</v>
      </c>
      <c r="I260" s="363">
        <f>I$591*$E260</f>
        <v>0</v>
      </c>
      <c r="J260" s="442"/>
      <c r="K260" s="443">
        <f>K$591*$E260</f>
        <v>0</v>
      </c>
      <c r="L260" s="397"/>
      <c r="M260" s="363">
        <f>M$591*$E260</f>
        <v>0</v>
      </c>
      <c r="N260" s="442"/>
      <c r="O260" s="443">
        <f>O$591*$E260</f>
        <v>0</v>
      </c>
      <c r="Q260" s="140"/>
      <c r="R260" s="175">
        <f>IF(I260=$I$591*$E260,0,I260)</f>
        <v>0</v>
      </c>
      <c r="S260" s="175">
        <f>IF(H260=$H$591*$E260,0,H260)</f>
        <v>0</v>
      </c>
      <c r="T260" s="175">
        <f>IF(G260=$G$591*$E260,0,G260)</f>
        <v>0</v>
      </c>
      <c r="U260" s="5"/>
      <c r="V260" s="5"/>
      <c r="W260" s="5"/>
      <c r="X260" s="5"/>
      <c r="Y260" s="190"/>
      <c r="Z260" s="5"/>
      <c r="AA260" s="5"/>
      <c r="AB260" s="5"/>
    </row>
    <row r="261" spans="1:28" ht="15.75" hidden="1" customHeight="1" x14ac:dyDescent="0.25">
      <c r="A261" s="310"/>
      <c r="B261" s="549"/>
      <c r="C261" s="253"/>
      <c r="D261" s="24"/>
      <c r="E261" s="290"/>
      <c r="F261" s="48" t="s">
        <v>10</v>
      </c>
      <c r="G261" s="94">
        <f>G$592*$E260</f>
        <v>0</v>
      </c>
      <c r="H261" s="94">
        <f>H$592*$E260</f>
        <v>0</v>
      </c>
      <c r="I261" s="364">
        <f>I$592*$E260</f>
        <v>0</v>
      </c>
      <c r="J261" s="444"/>
      <c r="K261" s="445">
        <f>K$592*$E260</f>
        <v>0</v>
      </c>
      <c r="L261" s="398"/>
      <c r="M261" s="364">
        <f>M$592*$E260</f>
        <v>0</v>
      </c>
      <c r="N261" s="444"/>
      <c r="O261" s="445">
        <f>O$592*$E260</f>
        <v>0</v>
      </c>
      <c r="Q261" s="141"/>
      <c r="R261" s="176">
        <f>IF(I261=$I$592*$E260,0,I261)</f>
        <v>0</v>
      </c>
      <c r="S261" s="176">
        <f>IF(H261=$H$592*$E260,0,H261)</f>
        <v>0</v>
      </c>
      <c r="T261" s="176">
        <f>IF(G261=$G$592*$E260,0,G261)</f>
        <v>0</v>
      </c>
      <c r="U261" s="5"/>
      <c r="V261" s="5"/>
      <c r="W261" s="5"/>
      <c r="X261" s="5"/>
      <c r="Y261" s="190"/>
      <c r="Z261" s="5"/>
      <c r="AA261" s="5"/>
      <c r="AB261" s="5"/>
    </row>
    <row r="262" spans="1:28" ht="15.75" hidden="1" customHeight="1" x14ac:dyDescent="0.25">
      <c r="A262" s="310"/>
      <c r="B262" s="549"/>
      <c r="C262" s="253"/>
      <c r="D262" s="24"/>
      <c r="E262" s="290"/>
      <c r="F262" s="49" t="s">
        <v>11</v>
      </c>
      <c r="G262" s="95" t="e">
        <f>G261/G260</f>
        <v>#DIV/0!</v>
      </c>
      <c r="H262" s="95" t="e">
        <f>H261/H260</f>
        <v>#DIV/0!</v>
      </c>
      <c r="I262" s="365" t="e">
        <f>I261/I260</f>
        <v>#DIV/0!</v>
      </c>
      <c r="J262" s="446"/>
      <c r="K262" s="447" t="e">
        <f>K261/K260</f>
        <v>#DIV/0!</v>
      </c>
      <c r="L262" s="399"/>
      <c r="M262" s="365" t="e">
        <f>M261/M260</f>
        <v>#DIV/0!</v>
      </c>
      <c r="N262" s="446"/>
      <c r="O262" s="447" t="e">
        <f>O261/O260</f>
        <v>#DIV/0!</v>
      </c>
      <c r="Q262" s="141"/>
      <c r="R262" s="168"/>
      <c r="S262" s="168"/>
      <c r="T262" s="168"/>
      <c r="U262" s="5"/>
      <c r="V262" s="191"/>
      <c r="W262" s="191"/>
      <c r="X262" s="5"/>
      <c r="Y262" s="190"/>
      <c r="Z262" s="5"/>
      <c r="AA262" s="5"/>
      <c r="AB262" s="5"/>
    </row>
    <row r="263" spans="1:28" ht="15.75" customHeight="1" x14ac:dyDescent="0.25">
      <c r="A263" s="325"/>
      <c r="B263" s="550"/>
      <c r="C263" s="268"/>
      <c r="D263" s="248">
        <f>C251</f>
        <v>928.2</v>
      </c>
      <c r="E263" s="249">
        <v>0.09</v>
      </c>
      <c r="F263" s="52" t="s">
        <v>15</v>
      </c>
      <c r="G263" s="501">
        <f>G252+G255+G258+G261</f>
        <v>13232.946792868843</v>
      </c>
      <c r="H263" s="501">
        <f>H252+H255+H258+H261</f>
        <v>12183.844557452438</v>
      </c>
      <c r="I263" s="502">
        <f>I252+I255+I258+I261</f>
        <v>13599.078628562429</v>
      </c>
      <c r="J263" s="503"/>
      <c r="K263" s="504">
        <f>K252+K255+K258+K261</f>
        <v>13599.078628562429</v>
      </c>
      <c r="L263" s="505"/>
      <c r="M263" s="502">
        <f>M252+M255+M258+M261</f>
        <v>13599.078628562429</v>
      </c>
      <c r="N263" s="503"/>
      <c r="O263" s="504">
        <f>O252+O255+O258+O261</f>
        <v>13599.078628562429</v>
      </c>
      <c r="Q263" s="117"/>
      <c r="R263" s="168"/>
      <c r="S263" s="168"/>
      <c r="T263" s="187" t="s">
        <v>75</v>
      </c>
      <c r="U263" s="5"/>
      <c r="V263" s="192" t="s">
        <v>30</v>
      </c>
      <c r="W263" s="192" t="s">
        <v>30</v>
      </c>
      <c r="X263" s="5"/>
      <c r="Y263" s="190"/>
      <c r="Z263" s="566" t="s">
        <v>76</v>
      </c>
      <c r="AA263" s="566"/>
      <c r="AB263" s="566"/>
    </row>
    <row r="264" spans="1:28" ht="15.75" customHeight="1" x14ac:dyDescent="0.25">
      <c r="A264" s="309">
        <v>21</v>
      </c>
      <c r="B264" s="548" t="s">
        <v>31</v>
      </c>
      <c r="C264" s="251">
        <v>2073.7200000000003</v>
      </c>
      <c r="D264" s="24">
        <f>C264</f>
        <v>2073.7200000000003</v>
      </c>
      <c r="E264" s="290">
        <f>C264/T264</f>
        <v>0.46896052646456876</v>
      </c>
      <c r="F264" s="39" t="s">
        <v>67</v>
      </c>
      <c r="G264" s="85">
        <f>V264*E264</f>
        <v>386.89243433326925</v>
      </c>
      <c r="H264" s="85">
        <f>W264*E264</f>
        <v>261.67997376722934</v>
      </c>
      <c r="I264" s="355">
        <f>X264*E264</f>
        <v>238.23194744400092</v>
      </c>
      <c r="J264" s="426"/>
      <c r="K264" s="427">
        <f>I264*(1+J264)</f>
        <v>238.23194744400092</v>
      </c>
      <c r="L264" s="389"/>
      <c r="M264" s="355">
        <f>K264*(1+L264)</f>
        <v>238.23194744400092</v>
      </c>
      <c r="N264" s="426"/>
      <c r="O264" s="427">
        <f>M264*(1+N264)</f>
        <v>238.23194744400092</v>
      </c>
      <c r="Q264" s="134"/>
      <c r="R264" s="169"/>
      <c r="S264" s="169"/>
      <c r="T264" s="246">
        <f>C264+C277</f>
        <v>4421.9500000000007</v>
      </c>
      <c r="U264" s="5"/>
      <c r="V264" s="97">
        <v>825</v>
      </c>
      <c r="W264" s="97">
        <v>558</v>
      </c>
      <c r="X264" s="97">
        <v>508</v>
      </c>
      <c r="Y264" s="218"/>
      <c r="Z264" s="240">
        <f t="shared" ref="Z264:AB265" si="5">G264+G277</f>
        <v>825</v>
      </c>
      <c r="AA264" s="240">
        <f t="shared" si="5"/>
        <v>557.99999999999989</v>
      </c>
      <c r="AB264" s="240">
        <f t="shared" si="5"/>
        <v>507.99999999999994</v>
      </c>
    </row>
    <row r="265" spans="1:28" ht="15.75" customHeight="1" x14ac:dyDescent="0.25">
      <c r="A265" s="310"/>
      <c r="B265" s="549"/>
      <c r="C265" s="253"/>
      <c r="D265" s="24"/>
      <c r="E265" s="290"/>
      <c r="F265" s="40" t="s">
        <v>10</v>
      </c>
      <c r="G265" s="86">
        <f>V265*E264</f>
        <v>1368.3377137235834</v>
      </c>
      <c r="H265" s="86">
        <f>W265*E264</f>
        <v>885.32244028087143</v>
      </c>
      <c r="I265" s="356">
        <f>X265*E264</f>
        <v>917.92926568595294</v>
      </c>
      <c r="J265" s="428"/>
      <c r="K265" s="429">
        <f>K264*K266</f>
        <v>917.92926568595294</v>
      </c>
      <c r="L265" s="390"/>
      <c r="M265" s="356">
        <f>M264*M266</f>
        <v>917.92926568595294</v>
      </c>
      <c r="N265" s="428"/>
      <c r="O265" s="429">
        <f>O264*O266</f>
        <v>917.92926568595294</v>
      </c>
      <c r="Q265" s="135"/>
      <c r="R265" s="170"/>
      <c r="S265" s="170"/>
      <c r="T265" s="170"/>
      <c r="U265" s="5"/>
      <c r="V265" s="97">
        <v>2917.81</v>
      </c>
      <c r="W265" s="97">
        <v>1887.84</v>
      </c>
      <c r="X265" s="97">
        <v>1957.37</v>
      </c>
      <c r="Y265" s="218"/>
      <c r="Z265" s="240">
        <f t="shared" si="5"/>
        <v>2917.8099999999995</v>
      </c>
      <c r="AA265" s="240">
        <f t="shared" si="5"/>
        <v>1887.8399999999997</v>
      </c>
      <c r="AB265" s="240">
        <f t="shared" si="5"/>
        <v>1957.3699999999997</v>
      </c>
    </row>
    <row r="266" spans="1:28" ht="15.75" customHeight="1" x14ac:dyDescent="0.25">
      <c r="A266" s="310"/>
      <c r="B266" s="549"/>
      <c r="C266" s="253"/>
      <c r="D266" s="24"/>
      <c r="E266" s="290"/>
      <c r="F266" s="41" t="s">
        <v>11</v>
      </c>
      <c r="G266" s="87">
        <f>G265/G264</f>
        <v>3.5367393939393938</v>
      </c>
      <c r="H266" s="87">
        <f>H265/H264</f>
        <v>3.383225806451613</v>
      </c>
      <c r="I266" s="357">
        <f>I265/I264</f>
        <v>3.8530905511811024</v>
      </c>
      <c r="J266" s="430"/>
      <c r="K266" s="431">
        <f>I266*(1+J266)</f>
        <v>3.8530905511811024</v>
      </c>
      <c r="L266" s="391"/>
      <c r="M266" s="357">
        <f>K266*(1+L266)</f>
        <v>3.8530905511811024</v>
      </c>
      <c r="N266" s="430"/>
      <c r="O266" s="431">
        <f>M266*(1+N266)</f>
        <v>3.8530905511811024</v>
      </c>
      <c r="Q266" s="135"/>
      <c r="R266" s="171"/>
      <c r="S266" s="171"/>
      <c r="T266" s="171"/>
      <c r="U266" s="5"/>
      <c r="V266" s="5"/>
      <c r="W266" s="5"/>
      <c r="X266" s="5"/>
      <c r="Y266" s="190"/>
      <c r="Z266" s="5"/>
      <c r="AA266" s="5"/>
      <c r="AB266" s="5"/>
    </row>
    <row r="267" spans="1:28" ht="15.75" customHeight="1" x14ac:dyDescent="0.25">
      <c r="A267" s="310"/>
      <c r="B267" s="549"/>
      <c r="C267" s="253"/>
      <c r="D267" s="24">
        <f>C264</f>
        <v>2073.7200000000003</v>
      </c>
      <c r="E267" s="290">
        <v>0.46899999999999997</v>
      </c>
      <c r="F267" s="42" t="s">
        <v>12</v>
      </c>
      <c r="G267" s="88">
        <f>V267*E267</f>
        <v>17514.335999999999</v>
      </c>
      <c r="H267" s="88">
        <f>W267*E267</f>
        <v>31555.257999999998</v>
      </c>
      <c r="I267" s="358">
        <f>X267*E267</f>
        <v>29848.566999999999</v>
      </c>
      <c r="J267" s="432"/>
      <c r="K267" s="433">
        <f>I267*(1+J267)</f>
        <v>29848.566999999999</v>
      </c>
      <c r="L267" s="392"/>
      <c r="M267" s="358">
        <f>K267*(1+L267)</f>
        <v>29848.566999999999</v>
      </c>
      <c r="N267" s="432"/>
      <c r="O267" s="433">
        <f>M267*(1+N267)</f>
        <v>29848.566999999999</v>
      </c>
      <c r="Q267" s="136"/>
      <c r="R267" s="172"/>
      <c r="S267" s="172"/>
      <c r="T267" s="172"/>
      <c r="U267" s="5"/>
      <c r="V267" s="104">
        <v>37344</v>
      </c>
      <c r="W267" s="104">
        <v>67282</v>
      </c>
      <c r="X267" s="104">
        <v>63643</v>
      </c>
      <c r="Y267" s="220"/>
      <c r="Z267" s="241">
        <f t="shared" ref="Z267:AB268" si="6">G267+G280</f>
        <v>37344</v>
      </c>
      <c r="AA267" s="241">
        <f t="shared" si="6"/>
        <v>67282</v>
      </c>
      <c r="AB267" s="241">
        <f t="shared" si="6"/>
        <v>63643</v>
      </c>
    </row>
    <row r="268" spans="1:28" ht="15.75" customHeight="1" x14ac:dyDescent="0.25">
      <c r="A268" s="310"/>
      <c r="B268" s="549"/>
      <c r="C268" s="253"/>
      <c r="D268" s="24"/>
      <c r="E268" s="290"/>
      <c r="F268" s="43" t="s">
        <v>10</v>
      </c>
      <c r="G268" s="89">
        <f>V268*E267</f>
        <v>3299.2320899999995</v>
      </c>
      <c r="H268" s="89">
        <f>W268*E267</f>
        <v>6021.42065</v>
      </c>
      <c r="I268" s="359">
        <f>X268*E267</f>
        <v>5261.5515399999995</v>
      </c>
      <c r="J268" s="434"/>
      <c r="K268" s="435">
        <f>K267*K269</f>
        <v>5261.5515399999995</v>
      </c>
      <c r="L268" s="393"/>
      <c r="M268" s="359">
        <f>M267*M269</f>
        <v>5261.5515399999995</v>
      </c>
      <c r="N268" s="434"/>
      <c r="O268" s="435">
        <f>O267*O269</f>
        <v>5261.5515399999995</v>
      </c>
      <c r="Q268" s="137"/>
      <c r="R268" s="173"/>
      <c r="S268" s="173"/>
      <c r="T268" s="173"/>
      <c r="U268" s="5"/>
      <c r="V268" s="104">
        <v>7034.61</v>
      </c>
      <c r="W268" s="104">
        <v>12838.85</v>
      </c>
      <c r="X268" s="104">
        <v>11218.66</v>
      </c>
      <c r="Y268" s="220"/>
      <c r="Z268" s="241">
        <f t="shared" si="6"/>
        <v>7034.61</v>
      </c>
      <c r="AA268" s="241">
        <f t="shared" si="6"/>
        <v>12838.85</v>
      </c>
      <c r="AB268" s="241">
        <f t="shared" si="6"/>
        <v>11218.66</v>
      </c>
    </row>
    <row r="269" spans="1:28" ht="15.75" customHeight="1" x14ac:dyDescent="0.25">
      <c r="A269" s="310"/>
      <c r="B269" s="549"/>
      <c r="C269" s="253"/>
      <c r="D269" s="24"/>
      <c r="E269" s="290"/>
      <c r="F269" s="44" t="s">
        <v>11</v>
      </c>
      <c r="G269" s="90">
        <f>G268/G267</f>
        <v>0.18837323264781489</v>
      </c>
      <c r="H269" s="90">
        <f>H268/H267</f>
        <v>0.19082146785172857</v>
      </c>
      <c r="I269" s="360">
        <f>I268/I267</f>
        <v>0.17627484562324214</v>
      </c>
      <c r="J269" s="436"/>
      <c r="K269" s="437">
        <f>I269*(1+J269)</f>
        <v>0.17627484562324214</v>
      </c>
      <c r="L269" s="394"/>
      <c r="M269" s="360">
        <f>K269*(1+L269)</f>
        <v>0.17627484562324214</v>
      </c>
      <c r="N269" s="436"/>
      <c r="O269" s="437">
        <f>M269*(1+N269)</f>
        <v>0.17627484562324214</v>
      </c>
      <c r="Q269" s="137"/>
      <c r="R269" s="174"/>
      <c r="S269" s="174"/>
      <c r="T269" s="174"/>
      <c r="U269" s="5"/>
      <c r="V269" s="5"/>
      <c r="W269" s="5"/>
      <c r="X269" s="5"/>
      <c r="Y269" s="190"/>
      <c r="Z269" s="5"/>
      <c r="AA269" s="5"/>
      <c r="AB269" s="5"/>
    </row>
    <row r="270" spans="1:28" ht="15.75" customHeight="1" x14ac:dyDescent="0.25">
      <c r="A270" s="310"/>
      <c r="B270" s="549"/>
      <c r="C270" s="253"/>
      <c r="D270" s="24">
        <f>C264</f>
        <v>2073.7200000000003</v>
      </c>
      <c r="E270" s="290">
        <v>0.46899999999999997</v>
      </c>
      <c r="F270" s="45" t="s">
        <v>68</v>
      </c>
      <c r="G270" s="91">
        <f>V270*E270</f>
        <v>219437.11292999997</v>
      </c>
      <c r="H270" s="91">
        <f>W270*E270</f>
        <v>219098.03999999998</v>
      </c>
      <c r="I270" s="361">
        <f>X270*E270</f>
        <v>239368.21999999997</v>
      </c>
      <c r="J270" s="438"/>
      <c r="K270" s="439">
        <f>I270*(1+J270)</f>
        <v>239368.21999999997</v>
      </c>
      <c r="L270" s="395"/>
      <c r="M270" s="361">
        <f>K270*(1+L270)</f>
        <v>239368.21999999997</v>
      </c>
      <c r="N270" s="438"/>
      <c r="O270" s="439">
        <f>M270*(1+N270)</f>
        <v>239368.21999999997</v>
      </c>
      <c r="Q270" s="138"/>
      <c r="R270" s="175"/>
      <c r="S270" s="175"/>
      <c r="T270" s="175"/>
      <c r="U270" s="5"/>
      <c r="V270" s="101">
        <v>467882.97</v>
      </c>
      <c r="W270" s="101">
        <v>467160</v>
      </c>
      <c r="X270" s="101">
        <v>510380</v>
      </c>
      <c r="Y270" s="222"/>
      <c r="Z270" s="242">
        <f t="shared" ref="Z270:AB271" si="7">G270+G283</f>
        <v>467882.97</v>
      </c>
      <c r="AA270" s="242">
        <f t="shared" si="7"/>
        <v>467160</v>
      </c>
      <c r="AB270" s="242">
        <f t="shared" si="7"/>
        <v>510380</v>
      </c>
    </row>
    <row r="271" spans="1:28" ht="15.75" customHeight="1" x14ac:dyDescent="0.25">
      <c r="A271" s="310"/>
      <c r="B271" s="549"/>
      <c r="C271" s="253"/>
      <c r="D271" s="24"/>
      <c r="E271" s="290"/>
      <c r="F271" s="46" t="s">
        <v>10</v>
      </c>
      <c r="G271" s="92">
        <f>V271*E270</f>
        <v>19360.89687</v>
      </c>
      <c r="H271" s="92">
        <f>W271*E270</f>
        <v>19443.726959999996</v>
      </c>
      <c r="I271" s="362">
        <f>X271*E270</f>
        <v>20777.220590000001</v>
      </c>
      <c r="J271" s="440"/>
      <c r="K271" s="441">
        <f>K270*K272</f>
        <v>20777.220590000001</v>
      </c>
      <c r="L271" s="396"/>
      <c r="M271" s="362">
        <f>M270*M272</f>
        <v>20777.220590000001</v>
      </c>
      <c r="N271" s="440"/>
      <c r="O271" s="441">
        <f>O270*O272</f>
        <v>20777.220590000001</v>
      </c>
      <c r="Q271" s="139"/>
      <c r="R271" s="176"/>
      <c r="S271" s="176"/>
      <c r="T271" s="176"/>
      <c r="U271" s="5"/>
      <c r="V271" s="101">
        <v>41281.230000000003</v>
      </c>
      <c r="W271" s="101">
        <v>41457.839999999997</v>
      </c>
      <c r="X271" s="101">
        <v>44301.11</v>
      </c>
      <c r="Y271" s="222"/>
      <c r="Z271" s="242">
        <f t="shared" si="7"/>
        <v>41281.230000000003</v>
      </c>
      <c r="AA271" s="242">
        <f t="shared" si="7"/>
        <v>41457.839999999997</v>
      </c>
      <c r="AB271" s="242">
        <f t="shared" si="7"/>
        <v>44301.11</v>
      </c>
    </row>
    <row r="272" spans="1:28" ht="15.75" customHeight="1" x14ac:dyDescent="0.25">
      <c r="A272" s="310"/>
      <c r="B272" s="549"/>
      <c r="C272" s="253"/>
      <c r="D272" s="24"/>
      <c r="E272" s="290"/>
      <c r="F272" s="46" t="s">
        <v>11</v>
      </c>
      <c r="G272" s="92">
        <f>G271/G270</f>
        <v>8.8229819520894315E-2</v>
      </c>
      <c r="H272" s="92">
        <f>H271/H270</f>
        <v>8.8744413049062415E-2</v>
      </c>
      <c r="I272" s="362">
        <f>I271/I270</f>
        <v>8.6800246874877557E-2</v>
      </c>
      <c r="J272" s="440"/>
      <c r="K272" s="441">
        <f>I272*(1+J272)</f>
        <v>8.6800246874877557E-2</v>
      </c>
      <c r="L272" s="396"/>
      <c r="M272" s="362">
        <f>K272*(1+L272)</f>
        <v>8.6800246874877557E-2</v>
      </c>
      <c r="N272" s="440"/>
      <c r="O272" s="441">
        <f>M272*(1+N272)</f>
        <v>8.6800246874877557E-2</v>
      </c>
      <c r="Q272" s="139"/>
      <c r="R272" s="177"/>
      <c r="S272" s="177"/>
      <c r="T272" s="177"/>
      <c r="U272" s="5"/>
      <c r="V272" s="5"/>
      <c r="W272" s="5"/>
      <c r="X272" s="5"/>
      <c r="Y272" s="190"/>
      <c r="Z272" s="5"/>
      <c r="AA272" s="5"/>
      <c r="AB272" s="5"/>
    </row>
    <row r="273" spans="1:28" ht="15.75" hidden="1" customHeight="1" x14ac:dyDescent="0.25">
      <c r="A273" s="310"/>
      <c r="B273" s="549"/>
      <c r="C273" s="253"/>
      <c r="D273" s="24"/>
      <c r="E273" s="290">
        <f>D273/$D$576</f>
        <v>0</v>
      </c>
      <c r="F273" s="47" t="s">
        <v>69</v>
      </c>
      <c r="G273" s="93">
        <f>G$591*$E273</f>
        <v>0</v>
      </c>
      <c r="H273" s="93">
        <f>H$591*$E273</f>
        <v>0</v>
      </c>
      <c r="I273" s="363">
        <f>I$591*$E273</f>
        <v>0</v>
      </c>
      <c r="J273" s="442"/>
      <c r="K273" s="443">
        <f>K$591*$E273</f>
        <v>0</v>
      </c>
      <c r="L273" s="397"/>
      <c r="M273" s="363">
        <f>M$591*$E273</f>
        <v>0</v>
      </c>
      <c r="N273" s="442"/>
      <c r="O273" s="443">
        <f>O$591*$E273</f>
        <v>0</v>
      </c>
      <c r="Q273" s="140"/>
      <c r="R273" s="175">
        <f>IF(I273=$I$591*$E273,0,I273)</f>
        <v>0</v>
      </c>
      <c r="S273" s="175">
        <f>IF(H273=$H$591*$E273,0,H273)</f>
        <v>0</v>
      </c>
      <c r="T273" s="175">
        <f>IF(G273=$G$591*$E273,0,G273)</f>
        <v>0</v>
      </c>
      <c r="U273" s="5"/>
      <c r="V273" s="5"/>
      <c r="W273" s="5"/>
      <c r="X273" s="5"/>
      <c r="Y273" s="190"/>
      <c r="Z273" s="5"/>
      <c r="AA273" s="5"/>
      <c r="AB273" s="5"/>
    </row>
    <row r="274" spans="1:28" ht="15.75" hidden="1" customHeight="1" x14ac:dyDescent="0.25">
      <c r="A274" s="310"/>
      <c r="B274" s="549"/>
      <c r="C274" s="253"/>
      <c r="D274" s="24"/>
      <c r="E274" s="290"/>
      <c r="F274" s="48" t="s">
        <v>10</v>
      </c>
      <c r="G274" s="94">
        <f>G$592*$E273</f>
        <v>0</v>
      </c>
      <c r="H274" s="94">
        <f>H$592*$E273</f>
        <v>0</v>
      </c>
      <c r="I274" s="364">
        <f>I$592*$E273</f>
        <v>0</v>
      </c>
      <c r="J274" s="444"/>
      <c r="K274" s="445">
        <f>K$592*$E273</f>
        <v>0</v>
      </c>
      <c r="L274" s="398"/>
      <c r="M274" s="364">
        <f>M$592*$E273</f>
        <v>0</v>
      </c>
      <c r="N274" s="444"/>
      <c r="O274" s="445">
        <f>O$592*$E273</f>
        <v>0</v>
      </c>
      <c r="Q274" s="141"/>
      <c r="R274" s="176">
        <f>IF(I274=$I$592*$E273,0,I274)</f>
        <v>0</v>
      </c>
      <c r="S274" s="176">
        <f>IF(H274=$H$592*$E273,0,H274)</f>
        <v>0</v>
      </c>
      <c r="T274" s="176">
        <f>IF(G274=$G$592*$E273,0,G274)</f>
        <v>0</v>
      </c>
      <c r="U274" s="5"/>
      <c r="V274" s="5"/>
      <c r="W274" s="5"/>
      <c r="X274" s="5"/>
      <c r="Y274" s="190"/>
      <c r="Z274" s="5"/>
      <c r="AA274" s="5"/>
      <c r="AB274" s="5"/>
    </row>
    <row r="275" spans="1:28" ht="15.75" hidden="1" customHeight="1" x14ac:dyDescent="0.25">
      <c r="A275" s="310"/>
      <c r="B275" s="549"/>
      <c r="C275" s="253"/>
      <c r="D275" s="24"/>
      <c r="E275" s="290"/>
      <c r="F275" s="49" t="s">
        <v>11</v>
      </c>
      <c r="G275" s="95" t="e">
        <f>G274/G273</f>
        <v>#DIV/0!</v>
      </c>
      <c r="H275" s="95" t="e">
        <f>H274/H273</f>
        <v>#DIV/0!</v>
      </c>
      <c r="I275" s="365" t="e">
        <f>I274/I273</f>
        <v>#DIV/0!</v>
      </c>
      <c r="J275" s="446"/>
      <c r="K275" s="447" t="e">
        <f>K274/K273</f>
        <v>#DIV/0!</v>
      </c>
      <c r="L275" s="399"/>
      <c r="M275" s="365" t="e">
        <f>M274/M273</f>
        <v>#DIV/0!</v>
      </c>
      <c r="N275" s="446"/>
      <c r="O275" s="447" t="e">
        <f>O274/O273</f>
        <v>#DIV/0!</v>
      </c>
      <c r="Q275" s="141"/>
      <c r="R275" s="168"/>
      <c r="S275" s="168"/>
      <c r="T275" s="168"/>
      <c r="U275" s="5"/>
      <c r="V275" s="5"/>
      <c r="W275" s="5"/>
      <c r="X275" s="5"/>
      <c r="Y275" s="190"/>
      <c r="Z275" s="5"/>
      <c r="AA275" s="5"/>
      <c r="AB275" s="5"/>
    </row>
    <row r="276" spans="1:28" ht="15.75" customHeight="1" x14ac:dyDescent="0.25">
      <c r="A276" s="324"/>
      <c r="B276" s="551"/>
      <c r="C276" s="255"/>
      <c r="D276" s="248">
        <f>C264</f>
        <v>2073.7200000000003</v>
      </c>
      <c r="E276" s="249">
        <v>0.46899999999999997</v>
      </c>
      <c r="F276" s="52" t="s">
        <v>15</v>
      </c>
      <c r="G276" s="501">
        <f>G265+G268+G271+G274</f>
        <v>24028.466673723582</v>
      </c>
      <c r="H276" s="501">
        <f>H265+H268+H271+H274</f>
        <v>26350.47005028087</v>
      </c>
      <c r="I276" s="502">
        <f>I265+I268+I271+I274</f>
        <v>26956.701395685952</v>
      </c>
      <c r="J276" s="503"/>
      <c r="K276" s="504">
        <f>K265+K268+K271+K274</f>
        <v>26956.701395685952</v>
      </c>
      <c r="L276" s="505"/>
      <c r="M276" s="502">
        <f>M265+M268+M271+M274</f>
        <v>26956.701395685952</v>
      </c>
      <c r="N276" s="503"/>
      <c r="O276" s="504">
        <f>O265+O268+O271+O274</f>
        <v>26956.701395685952</v>
      </c>
      <c r="Q276" s="117"/>
      <c r="R276" s="168"/>
      <c r="S276" s="168"/>
      <c r="T276" s="168"/>
      <c r="U276" s="5"/>
      <c r="V276" s="5"/>
      <c r="W276" s="5"/>
      <c r="X276" s="5"/>
      <c r="Y276" s="190"/>
      <c r="Z276" s="5"/>
      <c r="AA276" s="5"/>
      <c r="AB276" s="5"/>
    </row>
    <row r="277" spans="1:28" ht="15.75" customHeight="1" x14ac:dyDescent="0.25">
      <c r="A277" s="323">
        <v>22</v>
      </c>
      <c r="B277" s="555" t="s">
        <v>32</v>
      </c>
      <c r="C277" s="257">
        <v>2348.23</v>
      </c>
      <c r="D277" s="24">
        <f>C277</f>
        <v>2348.23</v>
      </c>
      <c r="E277" s="290">
        <f>C277/T264</f>
        <v>0.53103947353543113</v>
      </c>
      <c r="F277" s="39" t="s">
        <v>67</v>
      </c>
      <c r="G277" s="85">
        <f>V264*E277</f>
        <v>438.10756566673069</v>
      </c>
      <c r="H277" s="85">
        <f>W264*E277</f>
        <v>296.32002623277054</v>
      </c>
      <c r="I277" s="355">
        <f>X264*E277</f>
        <v>269.76805255599902</v>
      </c>
      <c r="J277" s="426"/>
      <c r="K277" s="427">
        <f>I277*(1+J277)</f>
        <v>269.76805255599902</v>
      </c>
      <c r="L277" s="389"/>
      <c r="M277" s="355">
        <f>K277*(1+L277)</f>
        <v>269.76805255599902</v>
      </c>
      <c r="N277" s="426"/>
      <c r="O277" s="427">
        <f>M277*(1+N277)</f>
        <v>269.76805255599902</v>
      </c>
      <c r="Q277" s="134"/>
      <c r="R277" s="169">
        <f>IF(I277=$I$582*$E277,0,I277)</f>
        <v>269.76805255599902</v>
      </c>
      <c r="S277" s="169">
        <f>IF(H277=$H$582*$E277,0,H277)</f>
        <v>296.32002623277054</v>
      </c>
      <c r="T277" s="169">
        <f>IF(G277=$G$582*$E277,0,G277)</f>
        <v>438.10756566673069</v>
      </c>
      <c r="U277" s="5"/>
      <c r="V277" s="5"/>
      <c r="W277" s="5"/>
      <c r="X277" s="5"/>
      <c r="Y277" s="190"/>
      <c r="Z277" s="5"/>
      <c r="AA277" s="5"/>
      <c r="AB277" s="5"/>
    </row>
    <row r="278" spans="1:28" ht="15.75" customHeight="1" x14ac:dyDescent="0.25">
      <c r="A278" s="310"/>
      <c r="B278" s="549"/>
      <c r="C278" s="253"/>
      <c r="D278" s="24"/>
      <c r="E278" s="290"/>
      <c r="F278" s="40" t="s">
        <v>10</v>
      </c>
      <c r="G278" s="86">
        <f>V265*E277</f>
        <v>1549.4722862764163</v>
      </c>
      <c r="H278" s="86">
        <f>W265*E277</f>
        <v>1002.5175597191283</v>
      </c>
      <c r="I278" s="356">
        <f>X265*E277</f>
        <v>1039.4407343140467</v>
      </c>
      <c r="J278" s="428"/>
      <c r="K278" s="429">
        <f>K277*K279</f>
        <v>1039.4407343140467</v>
      </c>
      <c r="L278" s="390"/>
      <c r="M278" s="356">
        <f>M277*M279</f>
        <v>1039.4407343140467</v>
      </c>
      <c r="N278" s="428"/>
      <c r="O278" s="429">
        <f>O277*O279</f>
        <v>1039.4407343140467</v>
      </c>
      <c r="Q278" s="135"/>
      <c r="R278" s="170">
        <f>IF(I278=$I$583*$E277,0,I278)</f>
        <v>1039.4407343140467</v>
      </c>
      <c r="S278" s="170">
        <f>IF(H278=$H$583*$E277,0,H278)</f>
        <v>1002.5175597191283</v>
      </c>
      <c r="T278" s="170">
        <f>IF(G278=$G$583*$E277,0,G278)</f>
        <v>1549.4722862764163</v>
      </c>
      <c r="U278" s="5"/>
      <c r="V278" s="5"/>
      <c r="W278" s="5"/>
      <c r="X278" s="5"/>
      <c r="Y278" s="190"/>
      <c r="Z278" s="5"/>
      <c r="AA278" s="5"/>
      <c r="AB278" s="5"/>
    </row>
    <row r="279" spans="1:28" ht="15.75" customHeight="1" x14ac:dyDescent="0.25">
      <c r="A279" s="310"/>
      <c r="B279" s="549"/>
      <c r="C279" s="253"/>
      <c r="D279" s="24"/>
      <c r="E279" s="290"/>
      <c r="F279" s="41" t="s">
        <v>11</v>
      </c>
      <c r="G279" s="87">
        <f>G278/G277</f>
        <v>3.5367393939393938</v>
      </c>
      <c r="H279" s="87">
        <f>H278/H277</f>
        <v>3.383225806451613</v>
      </c>
      <c r="I279" s="357">
        <f>I278/I277</f>
        <v>3.853090551181102</v>
      </c>
      <c r="J279" s="430"/>
      <c r="K279" s="431">
        <f>I279*(1+J279)</f>
        <v>3.853090551181102</v>
      </c>
      <c r="L279" s="391"/>
      <c r="M279" s="357">
        <f>K279*(1+L279)</f>
        <v>3.853090551181102</v>
      </c>
      <c r="N279" s="430"/>
      <c r="O279" s="431">
        <f>M279*(1+N279)</f>
        <v>3.853090551181102</v>
      </c>
      <c r="Q279" s="135"/>
      <c r="R279" s="171"/>
      <c r="S279" s="171"/>
      <c r="T279" s="171"/>
      <c r="U279" s="5"/>
      <c r="V279" s="5"/>
      <c r="W279" s="5"/>
      <c r="X279" s="5"/>
      <c r="Y279" s="190"/>
      <c r="Z279" s="5"/>
      <c r="AA279" s="5"/>
      <c r="AB279" s="5"/>
    </row>
    <row r="280" spans="1:28" ht="15.75" customHeight="1" x14ac:dyDescent="0.25">
      <c r="A280" s="310"/>
      <c r="B280" s="549"/>
      <c r="C280" s="253"/>
      <c r="D280" s="24">
        <f>C277</f>
        <v>2348.23</v>
      </c>
      <c r="E280" s="290">
        <v>0.53100000000000003</v>
      </c>
      <c r="F280" s="42" t="s">
        <v>12</v>
      </c>
      <c r="G280" s="88">
        <f>V267*E280</f>
        <v>19829.664000000001</v>
      </c>
      <c r="H280" s="88">
        <f>W267*E280</f>
        <v>35726.741999999998</v>
      </c>
      <c r="I280" s="358">
        <f>X267*E280</f>
        <v>33794.433000000005</v>
      </c>
      <c r="J280" s="432"/>
      <c r="K280" s="433">
        <f>I280*(1+J280)</f>
        <v>33794.433000000005</v>
      </c>
      <c r="L280" s="392"/>
      <c r="M280" s="358">
        <f>K280*(1+L280)</f>
        <v>33794.433000000005</v>
      </c>
      <c r="N280" s="432"/>
      <c r="O280" s="433">
        <f>M280*(1+N280)</f>
        <v>33794.433000000005</v>
      </c>
      <c r="Q280" s="136"/>
      <c r="R280" s="172">
        <f>IF(I280=$I$585*$E280,0,I280)</f>
        <v>33794.433000000005</v>
      </c>
      <c r="S280" s="172">
        <f>IF(H280=$H$585*$E280,0,H280)</f>
        <v>35726.741999999998</v>
      </c>
      <c r="T280" s="172">
        <f>IF(G280=$G$585*$E280,0,G280)</f>
        <v>19829.664000000001</v>
      </c>
      <c r="U280" s="5"/>
      <c r="V280" s="5"/>
      <c r="W280" s="5"/>
      <c r="X280" s="5"/>
      <c r="Y280" s="190"/>
      <c r="Z280" s="5"/>
      <c r="AA280" s="5"/>
      <c r="AB280" s="5"/>
    </row>
    <row r="281" spans="1:28" ht="15.75" customHeight="1" x14ac:dyDescent="0.25">
      <c r="A281" s="310"/>
      <c r="B281" s="549"/>
      <c r="C281" s="253"/>
      <c r="D281" s="24"/>
      <c r="E281" s="290"/>
      <c r="F281" s="43" t="s">
        <v>10</v>
      </c>
      <c r="G281" s="89">
        <f>V268*E280</f>
        <v>3735.3779100000002</v>
      </c>
      <c r="H281" s="89">
        <f>W268*E280</f>
        <v>6817.4293500000003</v>
      </c>
      <c r="I281" s="359">
        <f>X268*E280</f>
        <v>5957.1084600000004</v>
      </c>
      <c r="J281" s="434"/>
      <c r="K281" s="435">
        <f>K280*K282</f>
        <v>5957.1084600000004</v>
      </c>
      <c r="L281" s="393"/>
      <c r="M281" s="359">
        <f>M280*M282</f>
        <v>5957.1084600000004</v>
      </c>
      <c r="N281" s="434"/>
      <c r="O281" s="435">
        <f>O280*O282</f>
        <v>5957.1084600000004</v>
      </c>
      <c r="Q281" s="137"/>
      <c r="R281" s="173">
        <f>IF(I281=$I$586*$E280,0,I281)</f>
        <v>5957.1084600000004</v>
      </c>
      <c r="S281" s="173">
        <f>IF(H281=$H$586*$E280,0,H281)</f>
        <v>6817.4293500000003</v>
      </c>
      <c r="T281" s="173">
        <f>IF(G281=$G$586*$E280,0,G281)</f>
        <v>3735.3779100000002</v>
      </c>
      <c r="U281" s="5"/>
      <c r="V281" s="5"/>
      <c r="W281" s="5"/>
      <c r="X281" s="5"/>
      <c r="Y281" s="190"/>
      <c r="Z281" s="5"/>
      <c r="AA281" s="5"/>
      <c r="AB281" s="5"/>
    </row>
    <row r="282" spans="1:28" ht="15.75" customHeight="1" x14ac:dyDescent="0.25">
      <c r="A282" s="310"/>
      <c r="B282" s="549"/>
      <c r="C282" s="253"/>
      <c r="D282" s="24"/>
      <c r="E282" s="290"/>
      <c r="F282" s="44" t="s">
        <v>11</v>
      </c>
      <c r="G282" s="90">
        <f>G281/G280</f>
        <v>0.18837323264781491</v>
      </c>
      <c r="H282" s="90">
        <f>H281/H280</f>
        <v>0.19082146785172857</v>
      </c>
      <c r="I282" s="360">
        <f>I281/I280</f>
        <v>0.17627484562324214</v>
      </c>
      <c r="J282" s="436"/>
      <c r="K282" s="437">
        <f>I282*(1+J282)</f>
        <v>0.17627484562324214</v>
      </c>
      <c r="L282" s="394"/>
      <c r="M282" s="360">
        <f>K282*(1+L282)</f>
        <v>0.17627484562324214</v>
      </c>
      <c r="N282" s="436"/>
      <c r="O282" s="437">
        <f>M282*(1+N282)</f>
        <v>0.17627484562324214</v>
      </c>
      <c r="Q282" s="137"/>
      <c r="R282" s="174"/>
      <c r="S282" s="174"/>
      <c r="T282" s="174"/>
      <c r="U282" s="5"/>
      <c r="V282" s="5"/>
      <c r="W282" s="5"/>
      <c r="X282" s="5"/>
      <c r="Y282" s="190"/>
      <c r="Z282" s="5"/>
      <c r="AA282" s="5"/>
      <c r="AB282" s="5"/>
    </row>
    <row r="283" spans="1:28" ht="15.75" customHeight="1" x14ac:dyDescent="0.25">
      <c r="A283" s="310"/>
      <c r="B283" s="549"/>
      <c r="C283" s="253"/>
      <c r="D283" s="24">
        <f>C277</f>
        <v>2348.23</v>
      </c>
      <c r="E283" s="290">
        <v>0.53100000000000003</v>
      </c>
      <c r="F283" s="45" t="s">
        <v>68</v>
      </c>
      <c r="G283" s="91">
        <f>V270*E283</f>
        <v>248445.85707</v>
      </c>
      <c r="H283" s="91">
        <f>W270*E283</f>
        <v>248061.96000000002</v>
      </c>
      <c r="I283" s="361">
        <f>X270*E283</f>
        <v>271011.78000000003</v>
      </c>
      <c r="J283" s="438"/>
      <c r="K283" s="439">
        <f>I283*(1+J283)</f>
        <v>271011.78000000003</v>
      </c>
      <c r="L283" s="395"/>
      <c r="M283" s="361">
        <f>K283*(1+L283)</f>
        <v>271011.78000000003</v>
      </c>
      <c r="N283" s="438"/>
      <c r="O283" s="439">
        <f>M283*(1+N283)</f>
        <v>271011.78000000003</v>
      </c>
      <c r="Q283" s="138"/>
      <c r="R283" s="175">
        <f>IF(I283=$I$588*$E283,0,I283)</f>
        <v>271011.78000000003</v>
      </c>
      <c r="S283" s="175">
        <f>IF(H283=$H$588*$E283,0,H283)</f>
        <v>248061.96000000002</v>
      </c>
      <c r="T283" s="175">
        <f>IF(G283=$G$588*$E283,0,G283)</f>
        <v>248445.85707</v>
      </c>
      <c r="U283" s="5"/>
      <c r="V283" s="5"/>
      <c r="W283" s="5"/>
      <c r="X283" s="5"/>
      <c r="Y283" s="190"/>
      <c r="Z283" s="5"/>
      <c r="AA283" s="5"/>
      <c r="AB283" s="5"/>
    </row>
    <row r="284" spans="1:28" ht="15.75" customHeight="1" x14ac:dyDescent="0.25">
      <c r="A284" s="310"/>
      <c r="B284" s="549"/>
      <c r="C284" s="253"/>
      <c r="D284" s="24"/>
      <c r="E284" s="290"/>
      <c r="F284" s="46" t="s">
        <v>10</v>
      </c>
      <c r="G284" s="92">
        <f>V271*E283</f>
        <v>21920.333130000003</v>
      </c>
      <c r="H284" s="92">
        <f>W271*E283</f>
        <v>22014.11304</v>
      </c>
      <c r="I284" s="362">
        <f>X271*E283</f>
        <v>23523.88941</v>
      </c>
      <c r="J284" s="440"/>
      <c r="K284" s="441">
        <f>K283*K285</f>
        <v>23523.88941</v>
      </c>
      <c r="L284" s="396"/>
      <c r="M284" s="362">
        <f>M283*M285</f>
        <v>23523.88941</v>
      </c>
      <c r="N284" s="440"/>
      <c r="O284" s="441">
        <f>O283*O285</f>
        <v>23523.88941</v>
      </c>
      <c r="Q284" s="139"/>
      <c r="R284" s="176">
        <f>IF(I284=$I$589*$E283,0,I284)</f>
        <v>23523.88941</v>
      </c>
      <c r="S284" s="176">
        <f>IF(H284=$H$589*$E283,0,H284)</f>
        <v>22014.11304</v>
      </c>
      <c r="T284" s="176">
        <f>IF(G284=$G$589*$E283,0,G284)</f>
        <v>21920.333130000003</v>
      </c>
      <c r="U284" s="5"/>
      <c r="V284" s="5"/>
      <c r="W284" s="5"/>
      <c r="X284" s="5"/>
      <c r="Y284" s="190"/>
      <c r="Z284" s="5"/>
      <c r="AA284" s="5"/>
      <c r="AB284" s="5"/>
    </row>
    <row r="285" spans="1:28" ht="15.75" customHeight="1" x14ac:dyDescent="0.25">
      <c r="A285" s="310"/>
      <c r="B285" s="549"/>
      <c r="C285" s="253"/>
      <c r="D285" s="24"/>
      <c r="E285" s="290"/>
      <c r="F285" s="46" t="s">
        <v>11</v>
      </c>
      <c r="G285" s="92">
        <f>G284/G283</f>
        <v>8.8229819520894301E-2</v>
      </c>
      <c r="H285" s="92">
        <f>H284/H283</f>
        <v>8.8744413049062415E-2</v>
      </c>
      <c r="I285" s="362">
        <f>I284/I283</f>
        <v>8.6800246874877529E-2</v>
      </c>
      <c r="J285" s="440"/>
      <c r="K285" s="441">
        <f>I285*(1+J285)</f>
        <v>8.6800246874877529E-2</v>
      </c>
      <c r="L285" s="396"/>
      <c r="M285" s="362">
        <f>K285*(1+L285)</f>
        <v>8.6800246874877529E-2</v>
      </c>
      <c r="N285" s="440"/>
      <c r="O285" s="441">
        <f>M285*(1+N285)</f>
        <v>8.6800246874877529E-2</v>
      </c>
      <c r="Q285" s="139"/>
      <c r="R285" s="177"/>
      <c r="S285" s="177"/>
      <c r="T285" s="177"/>
      <c r="U285" s="5"/>
      <c r="V285" s="5"/>
      <c r="W285" s="5"/>
      <c r="X285" s="5"/>
      <c r="Y285" s="190"/>
      <c r="Z285" s="5"/>
      <c r="AA285" s="5"/>
      <c r="AB285" s="5"/>
    </row>
    <row r="286" spans="1:28" ht="15.75" hidden="1" customHeight="1" x14ac:dyDescent="0.25">
      <c r="A286" s="310"/>
      <c r="B286" s="549"/>
      <c r="C286" s="253"/>
      <c r="D286" s="24"/>
      <c r="E286" s="290">
        <f>D286/$D$576</f>
        <v>0</v>
      </c>
      <c r="F286" s="47" t="s">
        <v>69</v>
      </c>
      <c r="G286" s="93">
        <f>G$591*$E286</f>
        <v>0</v>
      </c>
      <c r="H286" s="93">
        <f>H$591*$E286</f>
        <v>0</v>
      </c>
      <c r="I286" s="363">
        <f>I$591*$E286</f>
        <v>0</v>
      </c>
      <c r="J286" s="442"/>
      <c r="K286" s="443">
        <f>K$591*$E286</f>
        <v>0</v>
      </c>
      <c r="L286" s="397"/>
      <c r="M286" s="363">
        <f>M$591*$E286</f>
        <v>0</v>
      </c>
      <c r="N286" s="442"/>
      <c r="O286" s="443">
        <f>O$591*$E286</f>
        <v>0</v>
      </c>
      <c r="Q286" s="140"/>
      <c r="R286" s="175">
        <f>IF(I286=$I$591*$E286,0,I286)</f>
        <v>0</v>
      </c>
      <c r="S286" s="175">
        <f>IF(H286=$H$591*$E286,0,H286)</f>
        <v>0</v>
      </c>
      <c r="T286" s="175">
        <f>IF(G286=$G$591*$E286,0,G286)</f>
        <v>0</v>
      </c>
      <c r="U286" s="5"/>
      <c r="V286" s="5"/>
      <c r="W286" s="5"/>
      <c r="X286" s="5"/>
      <c r="Y286" s="190"/>
      <c r="Z286" s="5"/>
      <c r="AA286" s="5"/>
      <c r="AB286" s="5"/>
    </row>
    <row r="287" spans="1:28" ht="15.75" hidden="1" customHeight="1" x14ac:dyDescent="0.25">
      <c r="A287" s="310"/>
      <c r="B287" s="549"/>
      <c r="C287" s="253"/>
      <c r="D287" s="24"/>
      <c r="E287" s="290"/>
      <c r="F287" s="48" t="s">
        <v>10</v>
      </c>
      <c r="G287" s="94">
        <f>G$592*$E286</f>
        <v>0</v>
      </c>
      <c r="H287" s="94">
        <f>H$592*$E286</f>
        <v>0</v>
      </c>
      <c r="I287" s="364">
        <f>I$592*$E286</f>
        <v>0</v>
      </c>
      <c r="J287" s="444"/>
      <c r="K287" s="445">
        <f>K$592*$E286</f>
        <v>0</v>
      </c>
      <c r="L287" s="398"/>
      <c r="M287" s="364">
        <f>M$592*$E286</f>
        <v>0</v>
      </c>
      <c r="N287" s="444"/>
      <c r="O287" s="445">
        <f>O$592*$E286</f>
        <v>0</v>
      </c>
      <c r="Q287" s="141"/>
      <c r="R287" s="176">
        <f>IF(I287=$I$592*$E286,0,I287)</f>
        <v>0</v>
      </c>
      <c r="S287" s="176">
        <f>IF(H287=$H$592*$E286,0,H287)</f>
        <v>0</v>
      </c>
      <c r="T287" s="176">
        <f>IF(G287=$G$592*$E286,0,G287)</f>
        <v>0</v>
      </c>
      <c r="U287" s="5"/>
      <c r="V287" s="5"/>
      <c r="W287" s="5"/>
      <c r="X287" s="5"/>
      <c r="Y287" s="190"/>
      <c r="Z287" s="5"/>
      <c r="AA287" s="5"/>
      <c r="AB287" s="5"/>
    </row>
    <row r="288" spans="1:28" ht="15.75" hidden="1" customHeight="1" x14ac:dyDescent="0.25">
      <c r="A288" s="310"/>
      <c r="B288" s="549"/>
      <c r="C288" s="253"/>
      <c r="D288" s="24"/>
      <c r="E288" s="290"/>
      <c r="F288" s="49" t="s">
        <v>11</v>
      </c>
      <c r="G288" s="95" t="e">
        <f>G287/G286</f>
        <v>#DIV/0!</v>
      </c>
      <c r="H288" s="95" t="e">
        <f>H287/H286</f>
        <v>#DIV/0!</v>
      </c>
      <c r="I288" s="365" t="e">
        <f>I287/I286</f>
        <v>#DIV/0!</v>
      </c>
      <c r="J288" s="446"/>
      <c r="K288" s="447" t="e">
        <f>K287/K286</f>
        <v>#DIV/0!</v>
      </c>
      <c r="L288" s="399"/>
      <c r="M288" s="365" t="e">
        <f>M287/M286</f>
        <v>#DIV/0!</v>
      </c>
      <c r="N288" s="446"/>
      <c r="O288" s="447" t="e">
        <f>O287/O286</f>
        <v>#DIV/0!</v>
      </c>
      <c r="Q288" s="141"/>
      <c r="R288" s="168"/>
      <c r="S288" s="168"/>
      <c r="T288" s="168"/>
      <c r="U288" s="5"/>
      <c r="V288" s="5"/>
      <c r="W288" s="5"/>
      <c r="X288" s="5"/>
      <c r="Y288" s="190"/>
      <c r="Z288" s="5"/>
      <c r="AA288" s="5"/>
      <c r="AB288" s="5"/>
    </row>
    <row r="289" spans="1:28" ht="15.75" customHeight="1" thickBot="1" x14ac:dyDescent="0.3">
      <c r="A289" s="326"/>
      <c r="B289" s="559"/>
      <c r="C289" s="269"/>
      <c r="D289" s="248">
        <f>C277</f>
        <v>2348.23</v>
      </c>
      <c r="E289" s="249">
        <v>0.53100000000000003</v>
      </c>
      <c r="F289" s="506" t="s">
        <v>15</v>
      </c>
      <c r="G289" s="507">
        <f>G278+G281+G284+G287</f>
        <v>27205.183326276419</v>
      </c>
      <c r="H289" s="507">
        <f>H278+H281+H284+H287</f>
        <v>29834.059949719129</v>
      </c>
      <c r="I289" s="508">
        <f>I278+I281+I284+I287</f>
        <v>30520.438604314048</v>
      </c>
      <c r="J289" s="509"/>
      <c r="K289" s="510">
        <f>K278+K281+K284+K287</f>
        <v>30520.438604314048</v>
      </c>
      <c r="L289" s="511"/>
      <c r="M289" s="508">
        <f>M278+M281+M284+M287</f>
        <v>30520.438604314048</v>
      </c>
      <c r="N289" s="509"/>
      <c r="O289" s="510">
        <f>O278+O281+O284+O287</f>
        <v>30520.438604314048</v>
      </c>
      <c r="Q289" s="117"/>
      <c r="R289" s="168"/>
      <c r="S289" s="168"/>
      <c r="T289" s="168"/>
      <c r="U289" s="5"/>
      <c r="V289" s="5"/>
      <c r="W289" s="5"/>
      <c r="X289" s="5"/>
      <c r="Y289" s="190"/>
      <c r="Z289" s="5"/>
      <c r="AA289" s="5"/>
      <c r="AB289" s="5"/>
    </row>
    <row r="290" spans="1:28" ht="15.75" customHeight="1" thickTop="1" x14ac:dyDescent="0.25">
      <c r="A290" s="2" t="s">
        <v>33</v>
      </c>
      <c r="B290" s="8"/>
      <c r="C290" s="17"/>
      <c r="D290" s="21"/>
      <c r="E290" s="29"/>
      <c r="F290" s="51"/>
      <c r="G290" s="103"/>
      <c r="H290" s="103"/>
      <c r="I290" s="103"/>
      <c r="J290" s="454"/>
      <c r="K290" s="455"/>
      <c r="L290" s="337"/>
      <c r="M290" s="103"/>
      <c r="N290" s="454"/>
      <c r="O290" s="455"/>
      <c r="Q290" s="143"/>
      <c r="R290" s="168"/>
      <c r="S290" s="168"/>
      <c r="T290" s="187" t="s">
        <v>77</v>
      </c>
      <c r="U290" s="5"/>
      <c r="V290" s="193" t="s">
        <v>34</v>
      </c>
      <c r="W290" s="5"/>
      <c r="X290" s="5"/>
      <c r="Y290" s="190"/>
      <c r="Z290" s="5"/>
      <c r="AA290" s="5"/>
      <c r="AB290" s="5"/>
    </row>
    <row r="291" spans="1:28" ht="15.75" customHeight="1" x14ac:dyDescent="0.25">
      <c r="A291" s="323">
        <v>23</v>
      </c>
      <c r="B291" s="548" t="s">
        <v>35</v>
      </c>
      <c r="C291" s="257">
        <v>1629</v>
      </c>
      <c r="D291" s="24">
        <f>C291</f>
        <v>1629</v>
      </c>
      <c r="E291" s="290">
        <f>C291/T291</f>
        <v>0.21289692730530516</v>
      </c>
      <c r="F291" s="39" t="s">
        <v>67</v>
      </c>
      <c r="G291" s="85">
        <f>V291*E291</f>
        <v>465.60558001670239</v>
      </c>
      <c r="H291" s="85">
        <f>W291*E291</f>
        <v>315.08745241185164</v>
      </c>
      <c r="I291" s="355">
        <f>X291*E291</f>
        <v>297.84280130012189</v>
      </c>
      <c r="J291" s="426"/>
      <c r="K291" s="427">
        <f>I291*(1+J291)</f>
        <v>297.84280130012189</v>
      </c>
      <c r="L291" s="389"/>
      <c r="M291" s="355">
        <f>K291*(1+L291)</f>
        <v>297.84280130012189</v>
      </c>
      <c r="N291" s="426"/>
      <c r="O291" s="427">
        <f>M291*(1+N291)</f>
        <v>297.84280130012189</v>
      </c>
      <c r="Q291" s="134"/>
      <c r="R291" s="169"/>
      <c r="S291" s="169"/>
      <c r="T291" s="243">
        <f>C291+C304+C317</f>
        <v>7651.59</v>
      </c>
      <c r="U291" s="5"/>
      <c r="V291" s="97">
        <v>2187</v>
      </c>
      <c r="W291" s="97">
        <v>1480</v>
      </c>
      <c r="X291" s="97">
        <v>1399</v>
      </c>
      <c r="Y291" s="218"/>
      <c r="Z291" s="209">
        <f>G291+G304+G317</f>
        <v>2187</v>
      </c>
      <c r="AA291" s="209"/>
      <c r="AB291" s="209"/>
    </row>
    <row r="292" spans="1:28" ht="15.75" customHeight="1" x14ac:dyDescent="0.25">
      <c r="A292" s="310"/>
      <c r="B292" s="549"/>
      <c r="C292" s="253"/>
      <c r="D292" s="24"/>
      <c r="E292" s="290"/>
      <c r="F292" s="40" t="s">
        <v>10</v>
      </c>
      <c r="G292" s="86">
        <f>V292*E291</f>
        <v>1672.0924670558668</v>
      </c>
      <c r="H292" s="86">
        <f>W292*E291</f>
        <v>1213.5614519335195</v>
      </c>
      <c r="I292" s="356">
        <f>X292*E291</f>
        <v>1257.1797743998304</v>
      </c>
      <c r="J292" s="428"/>
      <c r="K292" s="429">
        <f>K291*K293</f>
        <v>1257.1797743998304</v>
      </c>
      <c r="L292" s="390"/>
      <c r="M292" s="356">
        <f>M291*M293</f>
        <v>1257.1797743998304</v>
      </c>
      <c r="N292" s="428"/>
      <c r="O292" s="429">
        <f>O291*O293</f>
        <v>1257.1797743998304</v>
      </c>
      <c r="Q292" s="135"/>
      <c r="R292" s="170"/>
      <c r="S292" s="170"/>
      <c r="T292" s="170"/>
      <c r="U292" s="5"/>
      <c r="V292" s="98">
        <v>7854</v>
      </c>
      <c r="W292" s="98">
        <v>5700.23</v>
      </c>
      <c r="X292" s="98">
        <v>5905.11</v>
      </c>
      <c r="Y292" s="219"/>
      <c r="Z292" s="210"/>
      <c r="AA292" s="210"/>
      <c r="AB292" s="210"/>
    </row>
    <row r="293" spans="1:28" ht="15.75" customHeight="1" x14ac:dyDescent="0.25">
      <c r="A293" s="310"/>
      <c r="B293" s="549"/>
      <c r="C293" s="253"/>
      <c r="D293" s="24"/>
      <c r="E293" s="290"/>
      <c r="F293" s="41" t="s">
        <v>11</v>
      </c>
      <c r="G293" s="87">
        <f>G292/G291</f>
        <v>3.5912208504801097</v>
      </c>
      <c r="H293" s="87">
        <f>H292/H291</f>
        <v>3.851506756756756</v>
      </c>
      <c r="I293" s="357">
        <f>I292/I291</f>
        <v>4.220950679056469</v>
      </c>
      <c r="J293" s="430"/>
      <c r="K293" s="431">
        <f>I293*(1+J293)</f>
        <v>4.220950679056469</v>
      </c>
      <c r="L293" s="391"/>
      <c r="M293" s="357">
        <f>K293*(1+L293)</f>
        <v>4.220950679056469</v>
      </c>
      <c r="N293" s="430"/>
      <c r="O293" s="431">
        <f>M293*(1+N293)</f>
        <v>4.220950679056469</v>
      </c>
      <c r="Q293" s="135"/>
      <c r="R293" s="171"/>
      <c r="S293" s="171"/>
      <c r="T293" s="171" t="s">
        <v>79</v>
      </c>
      <c r="U293" s="5"/>
      <c r="V293" s="5"/>
      <c r="W293" s="5"/>
      <c r="X293" s="5"/>
      <c r="Y293" s="190"/>
      <c r="Z293" s="5"/>
      <c r="AA293" s="5"/>
      <c r="AB293" s="5"/>
    </row>
    <row r="294" spans="1:28" ht="15.75" customHeight="1" x14ac:dyDescent="0.25">
      <c r="A294" s="310"/>
      <c r="B294" s="549"/>
      <c r="C294" s="253"/>
      <c r="D294" s="24">
        <f>C291</f>
        <v>1629</v>
      </c>
      <c r="E294" s="290">
        <v>0.21290000000000001</v>
      </c>
      <c r="F294" s="42" t="s">
        <v>12</v>
      </c>
      <c r="G294" s="88">
        <f>V294*E294</f>
        <v>19469.279200000001</v>
      </c>
      <c r="H294" s="88">
        <f>W294*E294</f>
        <v>14155.2952</v>
      </c>
      <c r="I294" s="358">
        <f>X294*E294</f>
        <v>13910.083367000001</v>
      </c>
      <c r="J294" s="432"/>
      <c r="K294" s="433">
        <f>I294*(1+J294)</f>
        <v>13910.083367000001</v>
      </c>
      <c r="L294" s="392"/>
      <c r="M294" s="358">
        <f>K294*(1+L294)</f>
        <v>13910.083367000001</v>
      </c>
      <c r="N294" s="432"/>
      <c r="O294" s="433">
        <f>M294*(1+N294)</f>
        <v>13910.083367000001</v>
      </c>
      <c r="Q294" s="136"/>
      <c r="R294" s="172"/>
      <c r="S294" s="172"/>
      <c r="T294" s="172">
        <f>C291+C304</f>
        <v>3552.1800000000003</v>
      </c>
      <c r="U294" s="5"/>
      <c r="V294" s="104">
        <v>91448</v>
      </c>
      <c r="W294" s="104">
        <v>66488</v>
      </c>
      <c r="X294" s="104">
        <v>65336.23</v>
      </c>
      <c r="Y294" s="220"/>
      <c r="Z294" s="211"/>
      <c r="AA294" s="211"/>
      <c r="AB294" s="211"/>
    </row>
    <row r="295" spans="1:28" ht="15.75" customHeight="1" x14ac:dyDescent="0.25">
      <c r="A295" s="310"/>
      <c r="B295" s="549"/>
      <c r="C295" s="253"/>
      <c r="D295" s="24"/>
      <c r="E295" s="290"/>
      <c r="F295" s="43" t="s">
        <v>10</v>
      </c>
      <c r="G295" s="89">
        <f>V295*E294</f>
        <v>3624.5288240000004</v>
      </c>
      <c r="H295" s="89">
        <f>W295*E294</f>
        <v>3122.1657260000002</v>
      </c>
      <c r="I295" s="359">
        <f>X295*E294</f>
        <v>2514.9217010000002</v>
      </c>
      <c r="J295" s="434"/>
      <c r="K295" s="435">
        <f>K294*K296</f>
        <v>2514.9217010000002</v>
      </c>
      <c r="L295" s="393"/>
      <c r="M295" s="359">
        <f>M294*M296</f>
        <v>2514.9217010000002</v>
      </c>
      <c r="N295" s="434"/>
      <c r="O295" s="435">
        <f>O294*O296</f>
        <v>2514.9217010000002</v>
      </c>
      <c r="Q295" s="137"/>
      <c r="R295" s="173"/>
      <c r="S295" s="173" t="s">
        <v>80</v>
      </c>
      <c r="T295" s="247">
        <f>D294/T294</f>
        <v>0.45859162542438725</v>
      </c>
      <c r="U295" s="5"/>
      <c r="V295" s="105">
        <v>17024.560000000001</v>
      </c>
      <c r="W295" s="105">
        <v>14664.94</v>
      </c>
      <c r="X295" s="105">
        <v>11812.69</v>
      </c>
      <c r="Y295" s="221"/>
      <c r="Z295" s="212"/>
      <c r="AA295" s="212"/>
      <c r="AB295" s="212"/>
    </row>
    <row r="296" spans="1:28" ht="15.75" customHeight="1" x14ac:dyDescent="0.25">
      <c r="A296" s="310"/>
      <c r="B296" s="549"/>
      <c r="C296" s="253"/>
      <c r="D296" s="24"/>
      <c r="E296" s="290"/>
      <c r="F296" s="44" t="s">
        <v>11</v>
      </c>
      <c r="G296" s="90">
        <f>G295/G294</f>
        <v>0.18616656460502146</v>
      </c>
      <c r="H296" s="90">
        <f>H295/H294</f>
        <v>0.22056521477559862</v>
      </c>
      <c r="I296" s="360">
        <f>I295/I294</f>
        <v>0.18079846357832399</v>
      </c>
      <c r="J296" s="436"/>
      <c r="K296" s="437">
        <f>I296*(1+J296)</f>
        <v>0.18079846357832399</v>
      </c>
      <c r="L296" s="394"/>
      <c r="M296" s="360">
        <f>K296*(1+L296)</f>
        <v>0.18079846357832399</v>
      </c>
      <c r="N296" s="436"/>
      <c r="O296" s="437">
        <f>M296*(1+N296)</f>
        <v>0.18079846357832399</v>
      </c>
      <c r="Q296" s="137"/>
      <c r="R296" s="174"/>
      <c r="S296" s="174" t="s">
        <v>81</v>
      </c>
      <c r="T296" s="247">
        <f>C304/T294</f>
        <v>0.54140837457561275</v>
      </c>
      <c r="U296" s="5"/>
      <c r="V296" s="193" t="s">
        <v>36</v>
      </c>
      <c r="W296" s="5"/>
      <c r="X296" s="5"/>
      <c r="Y296" s="190"/>
      <c r="Z296" s="5"/>
      <c r="AA296" s="5"/>
      <c r="AB296" s="5"/>
    </row>
    <row r="297" spans="1:28" ht="15.75" customHeight="1" x14ac:dyDescent="0.25">
      <c r="A297" s="310"/>
      <c r="B297" s="549"/>
      <c r="C297" s="253"/>
      <c r="D297" s="24">
        <f>C291</f>
        <v>1629</v>
      </c>
      <c r="E297" s="290">
        <v>0.21290000000000001</v>
      </c>
      <c r="F297" s="45" t="s">
        <v>68</v>
      </c>
      <c r="G297" s="91">
        <v>169629.05</v>
      </c>
      <c r="H297" s="91">
        <f>W297*T295</f>
        <v>111840.19747310103</v>
      </c>
      <c r="I297" s="361">
        <f>X297*T295</f>
        <v>198278.36278566963</v>
      </c>
      <c r="J297" s="438"/>
      <c r="K297" s="439">
        <f>I297*(1+J297)</f>
        <v>198278.36278566963</v>
      </c>
      <c r="L297" s="395"/>
      <c r="M297" s="361">
        <f>K297*(1+L297)</f>
        <v>198278.36278566963</v>
      </c>
      <c r="N297" s="438"/>
      <c r="O297" s="439">
        <f>M297*(1+N297)</f>
        <v>198278.36278566963</v>
      </c>
      <c r="Q297" s="138"/>
      <c r="R297" s="175"/>
      <c r="S297" s="175"/>
      <c r="T297" s="175"/>
      <c r="U297" s="5"/>
      <c r="V297" s="101">
        <f>V$588*$E297</f>
        <v>2458934.3000809997</v>
      </c>
      <c r="W297" s="101">
        <v>243877.54</v>
      </c>
      <c r="X297" s="101">
        <v>432363.68</v>
      </c>
      <c r="Y297" s="222"/>
      <c r="Z297" s="213"/>
      <c r="AA297" s="213"/>
      <c r="AB297" s="213"/>
    </row>
    <row r="298" spans="1:28" ht="15.75" customHeight="1" x14ac:dyDescent="0.25">
      <c r="A298" s="310"/>
      <c r="B298" s="549"/>
      <c r="C298" s="253"/>
      <c r="D298" s="24"/>
      <c r="E298" s="290"/>
      <c r="F298" s="46" t="s">
        <v>10</v>
      </c>
      <c r="G298" s="92">
        <v>22290.83</v>
      </c>
      <c r="H298" s="92">
        <f>W298*T295</f>
        <v>14597.118186578382</v>
      </c>
      <c r="I298" s="362">
        <f>X298*T295</f>
        <v>25486.009458980116</v>
      </c>
      <c r="J298" s="440"/>
      <c r="K298" s="441">
        <f>K297*K299</f>
        <v>25486.009458980116</v>
      </c>
      <c r="L298" s="396"/>
      <c r="M298" s="362">
        <f>M297*M299</f>
        <v>25486.009458980116</v>
      </c>
      <c r="N298" s="440"/>
      <c r="O298" s="441">
        <f>O297*O299</f>
        <v>25486.009458980116</v>
      </c>
      <c r="Q298" s="139"/>
      <c r="R298" s="176"/>
      <c r="S298" s="176"/>
      <c r="T298" s="176"/>
      <c r="U298" s="5"/>
      <c r="V298" s="102">
        <f>V$589*$E297</f>
        <v>236108.69525099991</v>
      </c>
      <c r="W298" s="102">
        <v>31830.32</v>
      </c>
      <c r="X298" s="102">
        <v>55574.52</v>
      </c>
      <c r="Y298" s="223"/>
      <c r="Z298" s="214"/>
      <c r="AA298" s="214"/>
      <c r="AB298" s="214"/>
    </row>
    <row r="299" spans="1:28" ht="15.75" customHeight="1" x14ac:dyDescent="0.25">
      <c r="A299" s="310"/>
      <c r="B299" s="549"/>
      <c r="C299" s="253"/>
      <c r="D299" s="24"/>
      <c r="E299" s="290"/>
      <c r="F299" s="46" t="s">
        <v>11</v>
      </c>
      <c r="G299" s="92">
        <f>G298/G297</f>
        <v>0.13140927217360471</v>
      </c>
      <c r="H299" s="92">
        <f>H298/H297</f>
        <v>0.13051763602339109</v>
      </c>
      <c r="I299" s="362">
        <f>I298/I297</f>
        <v>0.12853651352028458</v>
      </c>
      <c r="J299" s="440"/>
      <c r="K299" s="441">
        <f>I299*(1+J299)</f>
        <v>0.12853651352028458</v>
      </c>
      <c r="L299" s="396"/>
      <c r="M299" s="362">
        <f>K299*(1+L299)</f>
        <v>0.12853651352028458</v>
      </c>
      <c r="N299" s="440"/>
      <c r="O299" s="441">
        <f>M299*(1+N299)</f>
        <v>0.12853651352028458</v>
      </c>
      <c r="Q299" s="139"/>
      <c r="R299" s="177"/>
      <c r="S299" s="177"/>
      <c r="T299" s="177"/>
      <c r="U299" s="5"/>
      <c r="V299" s="190"/>
      <c r="W299" s="5"/>
      <c r="X299" s="5"/>
      <c r="Y299" s="190"/>
      <c r="Z299" s="5"/>
      <c r="AA299" s="5"/>
      <c r="AB299" s="5"/>
    </row>
    <row r="300" spans="1:28" ht="15.75" hidden="1" customHeight="1" x14ac:dyDescent="0.25">
      <c r="A300" s="310"/>
      <c r="B300" s="549"/>
      <c r="C300" s="253"/>
      <c r="D300" s="24">
        <f>C291</f>
        <v>1629</v>
      </c>
      <c r="E300" s="290">
        <v>0.21290000000000001</v>
      </c>
      <c r="F300" s="47" t="s">
        <v>69</v>
      </c>
      <c r="G300" s="93"/>
      <c r="H300" s="93"/>
      <c r="I300" s="363"/>
      <c r="J300" s="442"/>
      <c r="K300" s="443"/>
      <c r="L300" s="397"/>
      <c r="M300" s="363"/>
      <c r="N300" s="442"/>
      <c r="O300" s="443"/>
      <c r="Q300" s="570" t="s">
        <v>37</v>
      </c>
      <c r="R300" s="175"/>
      <c r="S300" s="175"/>
      <c r="T300" s="175"/>
      <c r="U300" s="5"/>
      <c r="V300" s="5"/>
      <c r="W300" s="5"/>
      <c r="X300" s="5"/>
      <c r="Y300" s="190"/>
      <c r="Z300" s="5"/>
      <c r="AA300" s="5"/>
      <c r="AB300" s="5"/>
    </row>
    <row r="301" spans="1:28" ht="15.75" hidden="1" customHeight="1" x14ac:dyDescent="0.25">
      <c r="A301" s="310"/>
      <c r="B301" s="549"/>
      <c r="C301" s="253"/>
      <c r="D301" s="24"/>
      <c r="E301" s="290"/>
      <c r="F301" s="48" t="s">
        <v>10</v>
      </c>
      <c r="G301" s="94"/>
      <c r="H301" s="94"/>
      <c r="I301" s="364"/>
      <c r="J301" s="444"/>
      <c r="K301" s="445"/>
      <c r="L301" s="398"/>
      <c r="M301" s="364"/>
      <c r="N301" s="444"/>
      <c r="O301" s="445"/>
      <c r="Q301" s="570"/>
      <c r="R301" s="176">
        <f>IF(I301=$I$592*$E300,0,I301)</f>
        <v>0</v>
      </c>
      <c r="S301" s="176">
        <f>IF(H301=$H$592*$E300,0,H301)</f>
        <v>0</v>
      </c>
      <c r="T301" s="176">
        <f>IF(G301=$G$592*$E300,0,G301)</f>
        <v>0</v>
      </c>
      <c r="U301" s="5"/>
      <c r="V301" s="5"/>
      <c r="W301" s="5"/>
      <c r="X301" s="5"/>
      <c r="Y301" s="190"/>
      <c r="Z301" s="5"/>
      <c r="AA301" s="5"/>
      <c r="AB301" s="5"/>
    </row>
    <row r="302" spans="1:28" ht="15.75" hidden="1" customHeight="1" x14ac:dyDescent="0.25">
      <c r="A302" s="310"/>
      <c r="B302" s="549"/>
      <c r="C302" s="253"/>
      <c r="D302" s="24"/>
      <c r="E302" s="290"/>
      <c r="F302" s="49" t="s">
        <v>11</v>
      </c>
      <c r="G302" s="95" t="e">
        <f>G301/G300</f>
        <v>#DIV/0!</v>
      </c>
      <c r="H302" s="95" t="e">
        <f>H301/H300</f>
        <v>#DIV/0!</v>
      </c>
      <c r="I302" s="365" t="e">
        <f>I301/I300</f>
        <v>#DIV/0!</v>
      </c>
      <c r="J302" s="446"/>
      <c r="K302" s="447" t="e">
        <f>K301/K300</f>
        <v>#DIV/0!</v>
      </c>
      <c r="L302" s="399"/>
      <c r="M302" s="365" t="e">
        <f>M301/M300</f>
        <v>#DIV/0!</v>
      </c>
      <c r="N302" s="446"/>
      <c r="O302" s="447" t="e">
        <f>O301/O300</f>
        <v>#DIV/0!</v>
      </c>
      <c r="Q302" s="141"/>
      <c r="R302" s="168"/>
      <c r="S302" s="168"/>
      <c r="T302" s="168"/>
      <c r="U302" s="5"/>
      <c r="V302" s="5"/>
      <c r="W302" s="5"/>
      <c r="X302" s="5"/>
      <c r="Y302" s="190"/>
      <c r="Z302" s="5"/>
      <c r="AA302" s="5"/>
      <c r="AB302" s="5"/>
    </row>
    <row r="303" spans="1:28" ht="15.75" customHeight="1" x14ac:dyDescent="0.25">
      <c r="A303" s="324"/>
      <c r="B303" s="551"/>
      <c r="C303" s="255"/>
      <c r="D303" s="248">
        <f>C291</f>
        <v>1629</v>
      </c>
      <c r="E303" s="249">
        <v>0.21290000000000001</v>
      </c>
      <c r="F303" s="52" t="s">
        <v>15</v>
      </c>
      <c r="G303" s="501">
        <f>G292+G295+G298+G301</f>
        <v>27587.45129105587</v>
      </c>
      <c r="H303" s="501">
        <f>H292+H295+H298+H301</f>
        <v>18932.845364511901</v>
      </c>
      <c r="I303" s="502">
        <f>I292+I295+I298+I301</f>
        <v>29258.110934379947</v>
      </c>
      <c r="J303" s="503"/>
      <c r="K303" s="504">
        <f>K292+K295+K298+K301</f>
        <v>29258.110934379947</v>
      </c>
      <c r="L303" s="505"/>
      <c r="M303" s="502">
        <f>M292+M295+M298+M301</f>
        <v>29258.110934379947</v>
      </c>
      <c r="N303" s="503"/>
      <c r="O303" s="504">
        <f>O292+O295+O298+O301</f>
        <v>29258.110934379947</v>
      </c>
      <c r="Q303" s="117"/>
      <c r="R303" s="168"/>
      <c r="S303" s="168"/>
      <c r="T303" s="168"/>
      <c r="U303" s="5"/>
      <c r="V303" s="5"/>
      <c r="W303" s="5"/>
      <c r="X303" s="5"/>
      <c r="Y303" s="190"/>
      <c r="Z303" s="5"/>
      <c r="AA303" s="5"/>
      <c r="AB303" s="5"/>
    </row>
    <row r="304" spans="1:28" ht="15.75" customHeight="1" x14ac:dyDescent="0.25">
      <c r="A304" s="310">
        <v>24</v>
      </c>
      <c r="B304" s="555" t="s">
        <v>38</v>
      </c>
      <c r="C304" s="253">
        <v>1923.18</v>
      </c>
      <c r="D304" s="24">
        <f>C304</f>
        <v>1923.18</v>
      </c>
      <c r="E304" s="290">
        <f>C304/T291</f>
        <v>0.25134383833948237</v>
      </c>
      <c r="F304" s="39" t="s">
        <v>67</v>
      </c>
      <c r="G304" s="85">
        <f>V291*E304</f>
        <v>549.68897444844799</v>
      </c>
      <c r="H304" s="85">
        <f>W291*E304</f>
        <v>371.98888074243393</v>
      </c>
      <c r="I304" s="355">
        <f>X291*E304</f>
        <v>351.63002983693582</v>
      </c>
      <c r="J304" s="426"/>
      <c r="K304" s="427">
        <f>I304*(1+J304)</f>
        <v>351.63002983693582</v>
      </c>
      <c r="L304" s="389"/>
      <c r="M304" s="355">
        <f>K304*(1+L304)</f>
        <v>351.63002983693582</v>
      </c>
      <c r="N304" s="426"/>
      <c r="O304" s="427">
        <f>M304*(1+N304)</f>
        <v>351.63002983693582</v>
      </c>
      <c r="Q304" s="134"/>
      <c r="R304" s="169">
        <f>IF(I304=$I$582*$E304,0,I304)</f>
        <v>351.63002983693582</v>
      </c>
      <c r="S304" s="169">
        <f>IF(H304=$H$582*$E304,0,H304)</f>
        <v>371.98888074243393</v>
      </c>
      <c r="T304" s="169">
        <f>IF(G304=$G$582*$E304,0,G304)</f>
        <v>549.68897444844799</v>
      </c>
      <c r="U304" s="5"/>
      <c r="V304" s="5"/>
      <c r="W304" s="5"/>
      <c r="X304" s="5"/>
      <c r="Y304" s="190"/>
      <c r="Z304" s="5"/>
      <c r="AA304" s="5"/>
      <c r="AB304" s="5"/>
    </row>
    <row r="305" spans="1:28" ht="15.75" customHeight="1" x14ac:dyDescent="0.25">
      <c r="A305" s="310"/>
      <c r="B305" s="549"/>
      <c r="C305" s="253"/>
      <c r="D305" s="24"/>
      <c r="E305" s="290"/>
      <c r="F305" s="40" t="s">
        <v>10</v>
      </c>
      <c r="G305" s="86">
        <f>V292*E304</f>
        <v>1974.0545063182944</v>
      </c>
      <c r="H305" s="86">
        <f>W292*E304</f>
        <v>1432.7176876178676</v>
      </c>
      <c r="I305" s="356">
        <f>X292*E304</f>
        <v>1484.2130132168606</v>
      </c>
      <c r="J305" s="428"/>
      <c r="K305" s="429">
        <f>K304*K306</f>
        <v>1484.2130132168606</v>
      </c>
      <c r="L305" s="390"/>
      <c r="M305" s="356">
        <f>M304*M306</f>
        <v>1484.2130132168606</v>
      </c>
      <c r="N305" s="428"/>
      <c r="O305" s="429">
        <f>O304*O306</f>
        <v>1484.2130132168606</v>
      </c>
      <c r="Q305" s="135"/>
      <c r="R305" s="170">
        <f>IF(I305=$I$583*$E304,0,I305)</f>
        <v>1484.2130132168606</v>
      </c>
      <c r="S305" s="170">
        <f>IF(H305=$H$583*$E304,0,H305)</f>
        <v>1432.7176876178676</v>
      </c>
      <c r="T305" s="170">
        <f>IF(G305=$G$583*$E304,0,G305)</f>
        <v>1974.0545063182944</v>
      </c>
      <c r="U305" s="5"/>
      <c r="V305" s="5"/>
      <c r="W305" s="5"/>
      <c r="X305" s="5"/>
      <c r="Y305" s="190"/>
      <c r="Z305" s="5"/>
      <c r="AA305" s="5"/>
      <c r="AB305" s="5"/>
    </row>
    <row r="306" spans="1:28" ht="15.75" customHeight="1" x14ac:dyDescent="0.25">
      <c r="A306" s="310"/>
      <c r="B306" s="549"/>
      <c r="C306" s="253"/>
      <c r="D306" s="24"/>
      <c r="E306" s="290"/>
      <c r="F306" s="41" t="s">
        <v>11</v>
      </c>
      <c r="G306" s="87">
        <f>G305/G304</f>
        <v>3.5912208504801093</v>
      </c>
      <c r="H306" s="87">
        <f>H305/H304</f>
        <v>3.8515067567567565</v>
      </c>
      <c r="I306" s="357">
        <f>I305/I304</f>
        <v>4.220950679056469</v>
      </c>
      <c r="J306" s="430"/>
      <c r="K306" s="431">
        <f>I306*(1+J306)</f>
        <v>4.220950679056469</v>
      </c>
      <c r="L306" s="391"/>
      <c r="M306" s="357">
        <f>K306*(1+L306)</f>
        <v>4.220950679056469</v>
      </c>
      <c r="N306" s="430"/>
      <c r="O306" s="431">
        <f>M306*(1+N306)</f>
        <v>4.220950679056469</v>
      </c>
      <c r="Q306" s="135"/>
      <c r="R306" s="171"/>
      <c r="S306" s="171"/>
      <c r="T306" s="171"/>
      <c r="U306" s="5"/>
      <c r="V306" s="5"/>
      <c r="W306" s="5"/>
      <c r="X306" s="5"/>
      <c r="Y306" s="190"/>
      <c r="Z306" s="5"/>
      <c r="AA306" s="5"/>
      <c r="AB306" s="5"/>
    </row>
    <row r="307" spans="1:28" ht="15.75" customHeight="1" x14ac:dyDescent="0.25">
      <c r="A307" s="310"/>
      <c r="B307" s="549"/>
      <c r="C307" s="253"/>
      <c r="D307" s="24">
        <f>C304</f>
        <v>1923.18</v>
      </c>
      <c r="E307" s="290">
        <v>0.25130000000000002</v>
      </c>
      <c r="F307" s="42" t="s">
        <v>12</v>
      </c>
      <c r="G307" s="88">
        <f>V294*E307</f>
        <v>22980.882400000002</v>
      </c>
      <c r="H307" s="88">
        <f>W294*E307</f>
        <v>16708.434400000002</v>
      </c>
      <c r="I307" s="358">
        <f>X294*E307</f>
        <v>16418.994599000001</v>
      </c>
      <c r="J307" s="432"/>
      <c r="K307" s="433">
        <f>I307*(1+J307)</f>
        <v>16418.994599000001</v>
      </c>
      <c r="L307" s="392"/>
      <c r="M307" s="358">
        <f>K307*(1+L307)</f>
        <v>16418.994599000001</v>
      </c>
      <c r="N307" s="432"/>
      <c r="O307" s="433">
        <f>M307*(1+N307)</f>
        <v>16418.994599000001</v>
      </c>
      <c r="Q307" s="136"/>
      <c r="R307" s="172">
        <f>IF(I307=$I$585*$E307,0,I307)</f>
        <v>16418.994599000001</v>
      </c>
      <c r="S307" s="172">
        <f>IF(H307=$H$585*$E307,0,H307)</f>
        <v>16708.434400000002</v>
      </c>
      <c r="T307" s="172">
        <f>IF(G307=$G$585*$E307,0,G307)</f>
        <v>22980.882400000002</v>
      </c>
      <c r="U307" s="5"/>
      <c r="V307" s="5"/>
      <c r="W307" s="5"/>
      <c r="X307" s="5"/>
      <c r="Y307" s="190"/>
      <c r="Z307" s="5"/>
      <c r="AA307" s="5"/>
      <c r="AB307" s="5"/>
    </row>
    <row r="308" spans="1:28" ht="15.75" customHeight="1" x14ac:dyDescent="0.25">
      <c r="A308" s="310"/>
      <c r="B308" s="549"/>
      <c r="C308" s="253"/>
      <c r="D308" s="24"/>
      <c r="E308" s="290"/>
      <c r="F308" s="43" t="s">
        <v>10</v>
      </c>
      <c r="G308" s="89">
        <f>V295*E307</f>
        <v>4278.271928000001</v>
      </c>
      <c r="H308" s="89">
        <f>W295*E307</f>
        <v>3685.2994220000005</v>
      </c>
      <c r="I308" s="359">
        <f>X295*E307</f>
        <v>2968.5289970000003</v>
      </c>
      <c r="J308" s="434"/>
      <c r="K308" s="435">
        <f>K307*K309</f>
        <v>2968.5289970000003</v>
      </c>
      <c r="L308" s="393"/>
      <c r="M308" s="359">
        <f>M307*M309</f>
        <v>2968.5289970000003</v>
      </c>
      <c r="N308" s="434"/>
      <c r="O308" s="435">
        <f>O307*O309</f>
        <v>2968.5289970000003</v>
      </c>
      <c r="Q308" s="137"/>
      <c r="R308" s="173">
        <f>IF(I308=$I$586*$E307,0,I308)</f>
        <v>2968.5289970000003</v>
      </c>
      <c r="S308" s="173">
        <f>IF(H308=$H$586*$E307,0,H308)</f>
        <v>3685.2994220000005</v>
      </c>
      <c r="T308" s="173">
        <f>IF(G308=$G$586*$E307,0,G308)</f>
        <v>4278.271928000001</v>
      </c>
      <c r="U308" s="5"/>
      <c r="V308" s="5"/>
      <c r="W308" s="5"/>
      <c r="X308" s="5"/>
      <c r="Y308" s="190"/>
      <c r="Z308" s="5"/>
      <c r="AA308" s="5"/>
      <c r="AB308" s="5"/>
    </row>
    <row r="309" spans="1:28" ht="15.75" customHeight="1" x14ac:dyDescent="0.25">
      <c r="A309" s="310"/>
      <c r="B309" s="549"/>
      <c r="C309" s="253"/>
      <c r="D309" s="24"/>
      <c r="E309" s="290"/>
      <c r="F309" s="44" t="s">
        <v>11</v>
      </c>
      <c r="G309" s="90">
        <f>G308/G307</f>
        <v>0.18616656460502146</v>
      </c>
      <c r="H309" s="90">
        <f>H308/H307</f>
        <v>0.22056521477559862</v>
      </c>
      <c r="I309" s="360">
        <f>I308/I307</f>
        <v>0.18079846357832402</v>
      </c>
      <c r="J309" s="436"/>
      <c r="K309" s="437">
        <f>I309*(1+J309)</f>
        <v>0.18079846357832402</v>
      </c>
      <c r="L309" s="394"/>
      <c r="M309" s="360">
        <f>K309*(1+L309)</f>
        <v>0.18079846357832402</v>
      </c>
      <c r="N309" s="436"/>
      <c r="O309" s="437">
        <f>M309*(1+N309)</f>
        <v>0.18079846357832402</v>
      </c>
      <c r="Q309" s="137"/>
      <c r="R309" s="174"/>
      <c r="S309" s="174"/>
      <c r="T309" s="174"/>
      <c r="U309" s="5"/>
      <c r="V309" s="5"/>
      <c r="W309" s="5"/>
      <c r="X309" s="5"/>
      <c r="Y309" s="190"/>
      <c r="Z309" s="5"/>
      <c r="AA309" s="5"/>
      <c r="AB309" s="5"/>
    </row>
    <row r="310" spans="1:28" ht="15.75" customHeight="1" x14ac:dyDescent="0.25">
      <c r="A310" s="310"/>
      <c r="B310" s="549"/>
      <c r="C310" s="253"/>
      <c r="D310" s="24">
        <f>C304</f>
        <v>1923.18</v>
      </c>
      <c r="E310" s="290">
        <v>0.25130000000000002</v>
      </c>
      <c r="F310" s="45" t="s">
        <v>68</v>
      </c>
      <c r="G310" s="91">
        <v>200262.24</v>
      </c>
      <c r="H310" s="91">
        <f>W297*T296</f>
        <v>132037.34252689898</v>
      </c>
      <c r="I310" s="361">
        <f>X297*T296</f>
        <v>234085.31721433037</v>
      </c>
      <c r="J310" s="438"/>
      <c r="K310" s="439">
        <f>I310*(1+J310)</f>
        <v>234085.31721433037</v>
      </c>
      <c r="L310" s="395"/>
      <c r="M310" s="361">
        <f>K310*(1+L310)</f>
        <v>234085.31721433037</v>
      </c>
      <c r="N310" s="438"/>
      <c r="O310" s="439">
        <f>M310*(1+N310)</f>
        <v>234085.31721433037</v>
      </c>
      <c r="Q310" s="138"/>
      <c r="R310" s="175">
        <f>IF(I310=$I$588*$E310,0,I310)</f>
        <v>234085.31721433037</v>
      </c>
      <c r="S310" s="175">
        <f>IF(H310=$H$588*$E310,0,H310)</f>
        <v>132037.34252689898</v>
      </c>
      <c r="T310" s="175">
        <f>IF(G310=$G$588*$E310,0,G310)</f>
        <v>200262.24</v>
      </c>
      <c r="U310" s="5"/>
      <c r="V310" s="5"/>
      <c r="W310" s="5"/>
      <c r="X310" s="5"/>
      <c r="Y310" s="190"/>
      <c r="Z310" s="5"/>
      <c r="AA310" s="5"/>
      <c r="AB310" s="5"/>
    </row>
    <row r="311" spans="1:28" ht="15.75" customHeight="1" x14ac:dyDescent="0.25">
      <c r="A311" s="310"/>
      <c r="B311" s="549"/>
      <c r="C311" s="253"/>
      <c r="D311" s="24"/>
      <c r="E311" s="290"/>
      <c r="F311" s="46" t="s">
        <v>10</v>
      </c>
      <c r="G311" s="92">
        <v>26316.32</v>
      </c>
      <c r="H311" s="92">
        <f>W298*T296</f>
        <v>17233.20181342162</v>
      </c>
      <c r="I311" s="362">
        <f>X298*T296</f>
        <v>30088.510541019881</v>
      </c>
      <c r="J311" s="440"/>
      <c r="K311" s="441">
        <f>K310*K312</f>
        <v>30088.510541019881</v>
      </c>
      <c r="L311" s="396"/>
      <c r="M311" s="362">
        <f>M310*M312</f>
        <v>30088.510541019881</v>
      </c>
      <c r="N311" s="440"/>
      <c r="O311" s="441">
        <f>O310*O312</f>
        <v>30088.510541019881</v>
      </c>
      <c r="Q311" s="139"/>
      <c r="R311" s="176">
        <f>IF(I311=$I$589*$E310,0,I311)</f>
        <v>30088.510541019881</v>
      </c>
      <c r="S311" s="176">
        <f>IF(H311=$H$589*$E310,0,H311)</f>
        <v>17233.20181342162</v>
      </c>
      <c r="T311" s="176">
        <f>IF(G311=$G$589*$E310,0,G311)</f>
        <v>26316.32</v>
      </c>
      <c r="U311" s="5"/>
      <c r="V311" s="5"/>
      <c r="W311" s="5"/>
      <c r="X311" s="5"/>
      <c r="Y311" s="190"/>
      <c r="Z311" s="5"/>
      <c r="AA311" s="5"/>
      <c r="AB311" s="5"/>
    </row>
    <row r="312" spans="1:28" ht="15.75" customHeight="1" x14ac:dyDescent="0.25">
      <c r="A312" s="310"/>
      <c r="B312" s="549"/>
      <c r="C312" s="253"/>
      <c r="D312" s="24"/>
      <c r="E312" s="290"/>
      <c r="F312" s="46" t="s">
        <v>11</v>
      </c>
      <c r="G312" s="92">
        <f>G311/G310</f>
        <v>0.13140929613091315</v>
      </c>
      <c r="H312" s="92">
        <f>H311/H310</f>
        <v>0.13051763602339109</v>
      </c>
      <c r="I312" s="362">
        <f>I311/I310</f>
        <v>0.12853651352028458</v>
      </c>
      <c r="J312" s="440"/>
      <c r="K312" s="441">
        <f>I312*(1+J312)</f>
        <v>0.12853651352028458</v>
      </c>
      <c r="L312" s="396"/>
      <c r="M312" s="362">
        <f>K312*(1+L312)</f>
        <v>0.12853651352028458</v>
      </c>
      <c r="N312" s="440"/>
      <c r="O312" s="441">
        <f>M312*(1+N312)</f>
        <v>0.12853651352028458</v>
      </c>
      <c r="Q312" s="139"/>
      <c r="R312" s="177"/>
      <c r="S312" s="177"/>
      <c r="T312" s="177"/>
      <c r="U312" s="5"/>
      <c r="V312" s="5"/>
      <c r="W312" s="5"/>
      <c r="X312" s="5"/>
      <c r="Y312" s="190"/>
      <c r="Z312" s="5"/>
      <c r="AA312" s="5"/>
      <c r="AB312" s="5"/>
    </row>
    <row r="313" spans="1:28" ht="15.75" customHeight="1" x14ac:dyDescent="0.25">
      <c r="A313" s="310"/>
      <c r="B313" s="549"/>
      <c r="C313" s="253"/>
      <c r="D313" s="24">
        <f>C304</f>
        <v>1923.18</v>
      </c>
      <c r="E313" s="290">
        <v>0.25130000000000002</v>
      </c>
      <c r="F313" s="47" t="s">
        <v>69</v>
      </c>
      <c r="G313" s="163">
        <v>3301</v>
      </c>
      <c r="H313" s="163">
        <v>2867</v>
      </c>
      <c r="I313" s="512">
        <v>3225.31</v>
      </c>
      <c r="J313" s="513"/>
      <c r="K313" s="514">
        <f>I313*(1+J313)</f>
        <v>3225.31</v>
      </c>
      <c r="L313" s="515"/>
      <c r="M313" s="512">
        <f>K313*(1+L313)</f>
        <v>3225.31</v>
      </c>
      <c r="N313" s="513"/>
      <c r="O313" s="514">
        <f>M313*(1+N313)</f>
        <v>3225.31</v>
      </c>
      <c r="Q313" s="140"/>
      <c r="R313" s="175">
        <f>IF(I313=$I$591*$E313,0,I313)</f>
        <v>3225.31</v>
      </c>
      <c r="S313" s="175">
        <f>IF(H313=$H$591*$E313,0,H313)</f>
        <v>2867</v>
      </c>
      <c r="T313" s="175">
        <f>IF(G313=$G$591*$E313,0,G313)</f>
        <v>3301</v>
      </c>
      <c r="U313" s="5"/>
      <c r="V313" s="5" t="s">
        <v>83</v>
      </c>
      <c r="W313" s="5"/>
      <c r="X313" s="5"/>
      <c r="Y313" s="190"/>
      <c r="Z313" s="5"/>
      <c r="AA313" s="5"/>
      <c r="AB313" s="5"/>
    </row>
    <row r="314" spans="1:28" ht="15.75" customHeight="1" x14ac:dyDescent="0.25">
      <c r="A314" s="310"/>
      <c r="B314" s="549"/>
      <c r="C314" s="253"/>
      <c r="D314" s="24"/>
      <c r="E314" s="290"/>
      <c r="F314" s="48" t="s">
        <v>10</v>
      </c>
      <c r="G314" s="164">
        <v>217.69</v>
      </c>
      <c r="H314" s="164">
        <v>201.07</v>
      </c>
      <c r="I314" s="516">
        <v>205.74</v>
      </c>
      <c r="J314" s="517"/>
      <c r="K314" s="518">
        <f>K313*K315</f>
        <v>205.74</v>
      </c>
      <c r="L314" s="519"/>
      <c r="M314" s="516">
        <f>M313*M315</f>
        <v>205.74</v>
      </c>
      <c r="N314" s="517"/>
      <c r="O314" s="518">
        <f>O313*O315</f>
        <v>205.74</v>
      </c>
      <c r="Q314" s="141"/>
      <c r="R314" s="176">
        <f>IF(I314=$I$592*$E313,0,I314)</f>
        <v>205.74</v>
      </c>
      <c r="S314" s="176">
        <f>IF(H314=$H$592*$E313,0,H314)</f>
        <v>201.07</v>
      </c>
      <c r="T314" s="176">
        <f>IF(G314=$G$592*$E313,0,G314)</f>
        <v>217.69</v>
      </c>
      <c r="U314" s="5"/>
      <c r="V314" s="5"/>
      <c r="W314" s="5"/>
      <c r="X314" s="5"/>
      <c r="Y314" s="190"/>
      <c r="Z314" s="5"/>
      <c r="AA314" s="5"/>
      <c r="AB314" s="5"/>
    </row>
    <row r="315" spans="1:28" ht="15.75" customHeight="1" x14ac:dyDescent="0.25">
      <c r="A315" s="310"/>
      <c r="B315" s="549"/>
      <c r="C315" s="253"/>
      <c r="D315" s="24"/>
      <c r="E315" s="290"/>
      <c r="F315" s="49" t="s">
        <v>11</v>
      </c>
      <c r="G315" s="95">
        <f>G314/G313</f>
        <v>6.5946682823386851E-2</v>
      </c>
      <c r="H315" s="95">
        <f>H314/H313</f>
        <v>7.0132542727589814E-2</v>
      </c>
      <c r="I315" s="365">
        <f>I314/I313</f>
        <v>6.3789217160521008E-2</v>
      </c>
      <c r="J315" s="446"/>
      <c r="K315" s="447">
        <f>I315*(1+J315)</f>
        <v>6.3789217160521008E-2</v>
      </c>
      <c r="L315" s="399"/>
      <c r="M315" s="365">
        <f>K315*(1+L315)</f>
        <v>6.3789217160521008E-2</v>
      </c>
      <c r="N315" s="446"/>
      <c r="O315" s="447">
        <f>M315*(1+N315)</f>
        <v>6.3789217160521008E-2</v>
      </c>
      <c r="Q315" s="141"/>
      <c r="R315" s="168"/>
      <c r="S315" s="168"/>
      <c r="T315" s="168"/>
      <c r="U315" s="5"/>
      <c r="V315" s="5"/>
      <c r="W315" s="5"/>
      <c r="X315" s="5"/>
      <c r="Y315" s="190"/>
      <c r="Z315" s="5"/>
      <c r="AA315" s="5"/>
      <c r="AB315" s="5"/>
    </row>
    <row r="316" spans="1:28" ht="15.75" customHeight="1" x14ac:dyDescent="0.25">
      <c r="A316" s="324"/>
      <c r="B316" s="551"/>
      <c r="C316" s="255"/>
      <c r="D316" s="248">
        <f>C304</f>
        <v>1923.18</v>
      </c>
      <c r="E316" s="249">
        <v>0.25130000000000002</v>
      </c>
      <c r="F316" s="52" t="s">
        <v>15</v>
      </c>
      <c r="G316" s="96">
        <f>G305+G308+G311+G314</f>
        <v>32786.336434318298</v>
      </c>
      <c r="H316" s="96">
        <f>H305+H308+H311+H314</f>
        <v>22552.288923039487</v>
      </c>
      <c r="I316" s="366">
        <f>I305+I308+I311+I314</f>
        <v>34746.992551236741</v>
      </c>
      <c r="J316" s="448"/>
      <c r="K316" s="449">
        <f>K305+K308+K311+K314</f>
        <v>34746.992551236741</v>
      </c>
      <c r="L316" s="400"/>
      <c r="M316" s="366">
        <f>M305+M308+M311+M314</f>
        <v>34746.992551236741</v>
      </c>
      <c r="N316" s="448"/>
      <c r="O316" s="449">
        <f>O305+O308+O311+O314</f>
        <v>34746.992551236741</v>
      </c>
      <c r="Q316" s="117"/>
      <c r="R316" s="168"/>
      <c r="S316" s="168"/>
      <c r="T316" s="168"/>
      <c r="U316" s="5"/>
      <c r="V316" s="5"/>
      <c r="W316" s="5"/>
      <c r="X316" s="5"/>
      <c r="Y316" s="190"/>
      <c r="Z316" s="5"/>
      <c r="AA316" s="5"/>
      <c r="AB316" s="5"/>
    </row>
    <row r="317" spans="1:28" ht="15.75" customHeight="1" x14ac:dyDescent="0.25">
      <c r="A317" s="323">
        <v>25</v>
      </c>
      <c r="B317" s="555" t="s">
        <v>39</v>
      </c>
      <c r="C317" s="270">
        <v>4099.41</v>
      </c>
      <c r="D317" s="24">
        <f>C317</f>
        <v>4099.41</v>
      </c>
      <c r="E317" s="290">
        <f>C317/T291</f>
        <v>0.53575923435521244</v>
      </c>
      <c r="F317" s="39" t="s">
        <v>67</v>
      </c>
      <c r="G317" s="85">
        <f>V291*E317</f>
        <v>1171.7054455348496</v>
      </c>
      <c r="H317" s="85">
        <f>W291*E317</f>
        <v>792.92366684571437</v>
      </c>
      <c r="I317" s="355">
        <f>X291*E317</f>
        <v>749.52716886294218</v>
      </c>
      <c r="J317" s="426"/>
      <c r="K317" s="427">
        <f>I317*(1+J317)</f>
        <v>749.52716886294218</v>
      </c>
      <c r="L317" s="389"/>
      <c r="M317" s="355">
        <f>K317*(1+L317)</f>
        <v>749.52716886294218</v>
      </c>
      <c r="N317" s="426"/>
      <c r="O317" s="427">
        <f>M317*(1+N317)</f>
        <v>749.52716886294218</v>
      </c>
      <c r="Q317" s="134"/>
      <c r="R317" s="169">
        <f>IF(I317=$I$582*$E317,0,I317)</f>
        <v>749.52716886294218</v>
      </c>
      <c r="S317" s="169">
        <f>IF(H317=$H$582*$E317,0,H317)</f>
        <v>792.92366684571437</v>
      </c>
      <c r="T317" s="169">
        <f>IF(G317=$G$582*$E317,0,G317)</f>
        <v>1171.7054455348496</v>
      </c>
      <c r="U317" s="5"/>
      <c r="V317" s="5"/>
      <c r="W317" s="5"/>
      <c r="X317" s="5"/>
      <c r="Y317" s="190"/>
      <c r="Z317" s="5"/>
      <c r="AA317" s="5"/>
      <c r="AB317" s="5"/>
    </row>
    <row r="318" spans="1:28" ht="15.75" customHeight="1" x14ac:dyDescent="0.25">
      <c r="A318" s="310"/>
      <c r="B318" s="549"/>
      <c r="C318" s="271"/>
      <c r="D318" s="24"/>
      <c r="E318" s="290"/>
      <c r="F318" s="40" t="s">
        <v>10</v>
      </c>
      <c r="G318" s="86">
        <f>V292*E317</f>
        <v>4207.8530266258385</v>
      </c>
      <c r="H318" s="86">
        <f>W292*E317</f>
        <v>3053.9508604486123</v>
      </c>
      <c r="I318" s="356">
        <f>X292*E317</f>
        <v>3163.7172123833084</v>
      </c>
      <c r="J318" s="428"/>
      <c r="K318" s="429">
        <f>K317*K319</f>
        <v>3163.7172123833084</v>
      </c>
      <c r="L318" s="390"/>
      <c r="M318" s="356">
        <f>M317*M319</f>
        <v>3163.7172123833084</v>
      </c>
      <c r="N318" s="428"/>
      <c r="O318" s="429">
        <f>O317*O319</f>
        <v>3163.7172123833084</v>
      </c>
      <c r="Q318" s="135"/>
      <c r="R318" s="170">
        <f>IF(I318=$I$583*$E317,0,I318)</f>
        <v>3163.7172123833084</v>
      </c>
      <c r="S318" s="170">
        <f>IF(H318=$H$583*$E317,0,H318)</f>
        <v>3053.9508604486123</v>
      </c>
      <c r="T318" s="170">
        <f>IF(G318=$G$583*$E317,0,G318)</f>
        <v>4207.8530266258385</v>
      </c>
      <c r="U318" s="5"/>
      <c r="V318" s="5"/>
      <c r="W318" s="5"/>
      <c r="X318" s="5"/>
      <c r="Y318" s="190"/>
      <c r="Z318" s="5"/>
      <c r="AA318" s="5"/>
      <c r="AB318" s="5"/>
    </row>
    <row r="319" spans="1:28" ht="15.75" customHeight="1" x14ac:dyDescent="0.25">
      <c r="A319" s="310"/>
      <c r="B319" s="549"/>
      <c r="C319" s="271"/>
      <c r="D319" s="24"/>
      <c r="E319" s="290"/>
      <c r="F319" s="41" t="s">
        <v>11</v>
      </c>
      <c r="G319" s="87">
        <f>G318/G317</f>
        <v>3.5912208504801097</v>
      </c>
      <c r="H319" s="87">
        <f>H318/H317</f>
        <v>3.8515067567567565</v>
      </c>
      <c r="I319" s="357">
        <f>I318/I317</f>
        <v>4.220950679056469</v>
      </c>
      <c r="J319" s="430"/>
      <c r="K319" s="431">
        <f>I319*(1+J319)</f>
        <v>4.220950679056469</v>
      </c>
      <c r="L319" s="391"/>
      <c r="M319" s="357">
        <f>K319*(1+L319)</f>
        <v>4.220950679056469</v>
      </c>
      <c r="N319" s="430"/>
      <c r="O319" s="431">
        <f>M319*(1+N319)</f>
        <v>4.220950679056469</v>
      </c>
      <c r="Q319" s="135"/>
      <c r="R319" s="171"/>
      <c r="S319" s="171"/>
      <c r="T319" s="171"/>
      <c r="U319" s="5"/>
      <c r="V319" s="5"/>
      <c r="W319" s="5"/>
      <c r="X319" s="5"/>
      <c r="Y319" s="190"/>
      <c r="Z319" s="5"/>
      <c r="AA319" s="5"/>
      <c r="AB319" s="5"/>
    </row>
    <row r="320" spans="1:28" ht="15.75" customHeight="1" x14ac:dyDescent="0.25">
      <c r="A320" s="310"/>
      <c r="B320" s="549"/>
      <c r="C320" s="271"/>
      <c r="D320" s="24">
        <f>C317</f>
        <v>4099.41</v>
      </c>
      <c r="E320" s="290">
        <v>0.53580000000000005</v>
      </c>
      <c r="F320" s="42" t="s">
        <v>12</v>
      </c>
      <c r="G320" s="88">
        <f>V294*E320</f>
        <v>48997.838400000008</v>
      </c>
      <c r="H320" s="88">
        <f>W294*E320</f>
        <v>35624.270400000001</v>
      </c>
      <c r="I320" s="358">
        <f>X294*E320</f>
        <v>35007.152034000006</v>
      </c>
      <c r="J320" s="432"/>
      <c r="K320" s="433">
        <f>I320*(1+J320)</f>
        <v>35007.152034000006</v>
      </c>
      <c r="L320" s="392"/>
      <c r="M320" s="358">
        <f>K320*(1+L320)</f>
        <v>35007.152034000006</v>
      </c>
      <c r="N320" s="432"/>
      <c r="O320" s="433">
        <f>M320*(1+N320)</f>
        <v>35007.152034000006</v>
      </c>
      <c r="Q320" s="136"/>
      <c r="R320" s="172">
        <f>IF(I320=$I$585*$E320,0,I320)</f>
        <v>35007.152034000006</v>
      </c>
      <c r="S320" s="172">
        <f>IF(H320=$H$585*$E320,0,H320)</f>
        <v>35624.270400000001</v>
      </c>
      <c r="T320" s="172">
        <f>IF(G320=$G$585*$E320,0,G320)</f>
        <v>48997.838400000008</v>
      </c>
      <c r="U320" s="5"/>
      <c r="V320" s="5"/>
      <c r="W320" s="5"/>
      <c r="X320" s="5"/>
      <c r="Y320" s="190"/>
      <c r="Z320" s="5"/>
      <c r="AA320" s="5"/>
      <c r="AB320" s="5"/>
    </row>
    <row r="321" spans="1:28" ht="15.75" customHeight="1" x14ac:dyDescent="0.25">
      <c r="A321" s="310"/>
      <c r="B321" s="549"/>
      <c r="C321" s="271"/>
      <c r="D321" s="24"/>
      <c r="E321" s="290"/>
      <c r="F321" s="43" t="s">
        <v>10</v>
      </c>
      <c r="G321" s="89">
        <f>V295*E320</f>
        <v>9121.7592480000021</v>
      </c>
      <c r="H321" s="89">
        <f>W295*E320</f>
        <v>7857.4748520000012</v>
      </c>
      <c r="I321" s="359">
        <f>X295*E320</f>
        <v>6329.2393020000009</v>
      </c>
      <c r="J321" s="434"/>
      <c r="K321" s="435">
        <f>K320*K322</f>
        <v>6329.2393020000009</v>
      </c>
      <c r="L321" s="393"/>
      <c r="M321" s="359">
        <f>M320*M322</f>
        <v>6329.2393020000009</v>
      </c>
      <c r="N321" s="434"/>
      <c r="O321" s="435">
        <f>O320*O322</f>
        <v>6329.2393020000009</v>
      </c>
      <c r="Q321" s="137"/>
      <c r="R321" s="173">
        <f>IF(I321=$I$586*$E320,0,I321)</f>
        <v>6329.2393020000009</v>
      </c>
      <c r="S321" s="173">
        <f>IF(H321=$H$586*$E320,0,H321)</f>
        <v>7857.4748520000012</v>
      </c>
      <c r="T321" s="173">
        <f>IF(G321=$G$586*$E320,0,G321)</f>
        <v>9121.7592480000021</v>
      </c>
      <c r="U321" s="5"/>
      <c r="V321" s="5"/>
      <c r="W321" s="5"/>
      <c r="X321" s="5"/>
      <c r="Y321" s="190"/>
      <c r="Z321" s="5"/>
      <c r="AA321" s="5"/>
      <c r="AB321" s="5"/>
    </row>
    <row r="322" spans="1:28" ht="15.75" customHeight="1" x14ac:dyDescent="0.25">
      <c r="A322" s="310"/>
      <c r="B322" s="549"/>
      <c r="C322" s="271"/>
      <c r="D322" s="24"/>
      <c r="E322" s="290"/>
      <c r="F322" s="44" t="s">
        <v>11</v>
      </c>
      <c r="G322" s="90">
        <f>G321/G320</f>
        <v>0.18616656460502146</v>
      </c>
      <c r="H322" s="90">
        <f>H321/H320</f>
        <v>0.22056521477559862</v>
      </c>
      <c r="I322" s="360">
        <f>I321/I320</f>
        <v>0.18079846357832399</v>
      </c>
      <c r="J322" s="436"/>
      <c r="K322" s="437">
        <f>I322*(1+J322)</f>
        <v>0.18079846357832399</v>
      </c>
      <c r="L322" s="394"/>
      <c r="M322" s="360">
        <f>K322*(1+L322)</f>
        <v>0.18079846357832399</v>
      </c>
      <c r="N322" s="436"/>
      <c r="O322" s="437">
        <f>M322*(1+N322)</f>
        <v>0.18079846357832399</v>
      </c>
      <c r="Q322" s="137"/>
      <c r="R322" s="174"/>
      <c r="S322" s="174"/>
      <c r="T322" s="174"/>
      <c r="U322" s="5"/>
      <c r="V322" s="5"/>
      <c r="W322" s="5"/>
      <c r="X322" s="5"/>
      <c r="Y322" s="190"/>
      <c r="Z322" s="5"/>
      <c r="AA322" s="5"/>
      <c r="AB322" s="5"/>
    </row>
    <row r="323" spans="1:28" ht="15.75" hidden="1" customHeight="1" x14ac:dyDescent="0.25">
      <c r="A323" s="310"/>
      <c r="B323" s="549"/>
      <c r="C323" s="271"/>
      <c r="D323" s="24">
        <f>C317</f>
        <v>4099.41</v>
      </c>
      <c r="E323" s="290">
        <v>0.53580000000000005</v>
      </c>
      <c r="F323" s="45" t="s">
        <v>68</v>
      </c>
      <c r="G323" s="91"/>
      <c r="H323" s="91"/>
      <c r="I323" s="361"/>
      <c r="J323" s="438"/>
      <c r="K323" s="439"/>
      <c r="L323" s="395"/>
      <c r="M323" s="361"/>
      <c r="N323" s="438"/>
      <c r="O323" s="439"/>
      <c r="Q323" s="138"/>
      <c r="R323" s="175">
        <f>IF(I323=$I$588*$E323,0,I323)</f>
        <v>0</v>
      </c>
      <c r="S323" s="175">
        <f>IF(H323=$H$588*$E323,0,H323)</f>
        <v>0</v>
      </c>
      <c r="T323" s="175">
        <f>IF(G323=$G$588*$E323,0,G323)</f>
        <v>0</v>
      </c>
      <c r="U323" s="5"/>
      <c r="V323" s="5"/>
      <c r="W323" s="5"/>
      <c r="X323" s="5"/>
      <c r="Y323" s="190"/>
      <c r="Z323" s="5"/>
      <c r="AA323" s="5"/>
      <c r="AB323" s="5"/>
    </row>
    <row r="324" spans="1:28" ht="15.75" hidden="1" customHeight="1" x14ac:dyDescent="0.25">
      <c r="A324" s="310"/>
      <c r="B324" s="549"/>
      <c r="C324" s="271"/>
      <c r="D324" s="24"/>
      <c r="E324" s="290"/>
      <c r="F324" s="46" t="s">
        <v>10</v>
      </c>
      <c r="G324" s="92"/>
      <c r="H324" s="92"/>
      <c r="I324" s="362"/>
      <c r="J324" s="440"/>
      <c r="K324" s="441"/>
      <c r="L324" s="396"/>
      <c r="M324" s="362"/>
      <c r="N324" s="440"/>
      <c r="O324" s="441"/>
      <c r="Q324" s="139"/>
      <c r="R324" s="176">
        <f>IF(I324=$I$589*$E323,0,I324)</f>
        <v>0</v>
      </c>
      <c r="S324" s="176">
        <f>IF(H324=$H$589*$E323,0,H324)</f>
        <v>0</v>
      </c>
      <c r="T324" s="176">
        <f>IF(G324=$G$589*$E323,0,G324)</f>
        <v>0</v>
      </c>
      <c r="U324" s="5"/>
      <c r="V324" s="5"/>
      <c r="W324" s="5"/>
      <c r="X324" s="5"/>
      <c r="Y324" s="190"/>
      <c r="Z324" s="5"/>
      <c r="AA324" s="5"/>
      <c r="AB324" s="5"/>
    </row>
    <row r="325" spans="1:28" ht="15.75" hidden="1" customHeight="1" x14ac:dyDescent="0.25">
      <c r="A325" s="310"/>
      <c r="B325" s="549"/>
      <c r="C325" s="271"/>
      <c r="D325" s="24"/>
      <c r="E325" s="290"/>
      <c r="F325" s="46" t="s">
        <v>11</v>
      </c>
      <c r="G325" s="92" t="e">
        <f>G324/G323</f>
        <v>#DIV/0!</v>
      </c>
      <c r="H325" s="92" t="e">
        <f>H324/H323</f>
        <v>#DIV/0!</v>
      </c>
      <c r="I325" s="362" t="e">
        <f>I324/I323</f>
        <v>#DIV/0!</v>
      </c>
      <c r="J325" s="440"/>
      <c r="K325" s="441" t="e">
        <f>K324/K323</f>
        <v>#DIV/0!</v>
      </c>
      <c r="L325" s="396"/>
      <c r="M325" s="362" t="e">
        <f>M324/M323</f>
        <v>#DIV/0!</v>
      </c>
      <c r="N325" s="440"/>
      <c r="O325" s="441" t="e">
        <f>O324/O323</f>
        <v>#DIV/0!</v>
      </c>
      <c r="Q325" s="139"/>
      <c r="R325" s="177"/>
      <c r="S325" s="177"/>
      <c r="T325" s="177"/>
      <c r="U325" s="5"/>
      <c r="V325" s="5"/>
      <c r="W325" s="5"/>
      <c r="X325" s="5"/>
      <c r="Y325" s="190"/>
      <c r="Z325" s="5"/>
      <c r="AA325" s="5"/>
      <c r="AB325" s="5"/>
    </row>
    <row r="326" spans="1:28" ht="15.75" customHeight="1" x14ac:dyDescent="0.25">
      <c r="A326" s="310"/>
      <c r="B326" s="549"/>
      <c r="C326" s="271"/>
      <c r="D326" s="24">
        <f>C317</f>
        <v>4099.41</v>
      </c>
      <c r="E326" s="290">
        <v>0.53580000000000005</v>
      </c>
      <c r="F326" s="47" t="s">
        <v>69</v>
      </c>
      <c r="G326" s="299">
        <v>369570</v>
      </c>
      <c r="H326" s="299">
        <v>327056</v>
      </c>
      <c r="I326" s="369">
        <v>390560.34</v>
      </c>
      <c r="J326" s="456"/>
      <c r="K326" s="457">
        <f>I326*(1+J326)</f>
        <v>390560.34</v>
      </c>
      <c r="L326" s="403"/>
      <c r="M326" s="369">
        <f>K326*(1+L326)</f>
        <v>390560.34</v>
      </c>
      <c r="N326" s="456"/>
      <c r="O326" s="457">
        <f>M326*(1+N326)</f>
        <v>390560.34</v>
      </c>
      <c r="Q326" s="140"/>
      <c r="R326" s="175">
        <f>IF(I326=$I$591*$E326,0,I326)</f>
        <v>390560.34</v>
      </c>
      <c r="S326" s="175">
        <f>IF(H326=$H$591*$E326,0,H326)</f>
        <v>327056</v>
      </c>
      <c r="T326" s="175">
        <f>IF(G326=$G$591*$E326,0,G326)</f>
        <v>369570</v>
      </c>
      <c r="U326" s="5"/>
      <c r="V326" s="5"/>
      <c r="W326" s="5"/>
      <c r="X326" s="5"/>
      <c r="Y326" s="190"/>
      <c r="Z326" s="5"/>
      <c r="AA326" s="5"/>
      <c r="AB326" s="5"/>
    </row>
    <row r="327" spans="1:28" ht="15.75" customHeight="1" x14ac:dyDescent="0.25">
      <c r="A327" s="310"/>
      <c r="B327" s="549"/>
      <c r="C327" s="271"/>
      <c r="D327" s="24"/>
      <c r="E327" s="290"/>
      <c r="F327" s="48" t="s">
        <v>10</v>
      </c>
      <c r="G327" s="300">
        <v>16342.9</v>
      </c>
      <c r="H327" s="300">
        <v>16568.259999999998</v>
      </c>
      <c r="I327" s="370">
        <v>16775.46</v>
      </c>
      <c r="J327" s="458"/>
      <c r="K327" s="459">
        <f>K326*K328</f>
        <v>16775.46</v>
      </c>
      <c r="L327" s="404"/>
      <c r="M327" s="370">
        <f>M326*M328</f>
        <v>16775.46</v>
      </c>
      <c r="N327" s="458"/>
      <c r="O327" s="459">
        <f>O326*O328</f>
        <v>16775.46</v>
      </c>
      <c r="Q327" s="141"/>
      <c r="R327" s="176">
        <f>IF(I327=$I$592*$E326,0,I327)</f>
        <v>16775.46</v>
      </c>
      <c r="S327" s="176">
        <f>IF(H327=$H$592*$E326,0,H327)</f>
        <v>16568.259999999998</v>
      </c>
      <c r="T327" s="176">
        <f>IF(G327=$G$592*$E326,0,G327)</f>
        <v>16342.9</v>
      </c>
      <c r="U327" s="5"/>
      <c r="V327" s="5"/>
      <c r="W327" s="5"/>
      <c r="X327" s="5"/>
      <c r="Y327" s="190"/>
      <c r="Z327" s="5"/>
      <c r="AA327" s="5"/>
      <c r="AB327" s="5"/>
    </row>
    <row r="328" spans="1:28" ht="15.75" customHeight="1" x14ac:dyDescent="0.25">
      <c r="A328" s="310"/>
      <c r="B328" s="549"/>
      <c r="C328" s="271"/>
      <c r="D328" s="24"/>
      <c r="E328" s="290"/>
      <c r="F328" s="49" t="s">
        <v>11</v>
      </c>
      <c r="G328" s="95">
        <f>G327/G326</f>
        <v>4.422139242903915E-2</v>
      </c>
      <c r="H328" s="95">
        <f>H327/H326</f>
        <v>5.0658786262902981E-2</v>
      </c>
      <c r="I328" s="365">
        <f>I327/I326</f>
        <v>4.2952287474964809E-2</v>
      </c>
      <c r="J328" s="446"/>
      <c r="K328" s="447">
        <f>I328*(1+J328)</f>
        <v>4.2952287474964809E-2</v>
      </c>
      <c r="L328" s="399"/>
      <c r="M328" s="365">
        <f>K328*(1+L328)</f>
        <v>4.2952287474964809E-2</v>
      </c>
      <c r="N328" s="446"/>
      <c r="O328" s="447">
        <f>M328*(1+N328)</f>
        <v>4.2952287474964809E-2</v>
      </c>
      <c r="Q328" s="141"/>
      <c r="R328" s="168"/>
      <c r="S328" s="168"/>
      <c r="T328" s="168"/>
      <c r="U328" s="5"/>
      <c r="V328" s="5"/>
      <c r="W328" s="5"/>
      <c r="X328" s="5"/>
      <c r="Y328" s="190"/>
      <c r="Z328" s="5"/>
      <c r="AA328" s="5"/>
      <c r="AB328" s="5"/>
    </row>
    <row r="329" spans="1:28" ht="15.75" customHeight="1" x14ac:dyDescent="0.25">
      <c r="A329" s="325"/>
      <c r="B329" s="260"/>
      <c r="C329" s="271"/>
      <c r="D329" s="248">
        <f>C317</f>
        <v>4099.41</v>
      </c>
      <c r="E329" s="249">
        <v>0.53580000000000005</v>
      </c>
      <c r="F329" s="52" t="s">
        <v>15</v>
      </c>
      <c r="G329" s="96">
        <f>G318+G321+G324+G327</f>
        <v>29672.512274625842</v>
      </c>
      <c r="H329" s="96">
        <f>H318+H321+H324+H327</f>
        <v>27479.685712448612</v>
      </c>
      <c r="I329" s="366">
        <f>I318+I321+I324+I327</f>
        <v>26268.416514383309</v>
      </c>
      <c r="J329" s="448"/>
      <c r="K329" s="449">
        <f>K318+K321+K324+K327</f>
        <v>26268.416514383309</v>
      </c>
      <c r="L329" s="400"/>
      <c r="M329" s="366">
        <f>M318+M321+M324+M327</f>
        <v>26268.416514383309</v>
      </c>
      <c r="N329" s="448"/>
      <c r="O329" s="449">
        <f>O318+O321+O324+O327</f>
        <v>26268.416514383309</v>
      </c>
      <c r="Q329" s="117"/>
      <c r="R329" s="168"/>
      <c r="S329" s="168"/>
      <c r="T329" s="168"/>
      <c r="U329" s="5"/>
      <c r="V329" s="5"/>
      <c r="W329" s="5"/>
      <c r="X329" s="5"/>
      <c r="Y329" s="190"/>
      <c r="Z329" s="5"/>
      <c r="AA329" s="5"/>
      <c r="AB329" s="5"/>
    </row>
    <row r="330" spans="1:28" ht="15.75" customHeight="1" x14ac:dyDescent="0.25">
      <c r="A330" s="309">
        <v>26</v>
      </c>
      <c r="B330" s="548" t="s">
        <v>85</v>
      </c>
      <c r="C330" s="270">
        <v>2600</v>
      </c>
      <c r="D330" s="24">
        <f>C330</f>
        <v>2600</v>
      </c>
      <c r="E330" s="290">
        <f>D330/$D$567</f>
        <v>2.7756448607665008E-2</v>
      </c>
      <c r="F330" s="39" t="s">
        <v>67</v>
      </c>
      <c r="G330" s="294">
        <v>2831</v>
      </c>
      <c r="H330" s="294">
        <v>2717</v>
      </c>
      <c r="I330" s="367">
        <v>2751</v>
      </c>
      <c r="J330" s="450"/>
      <c r="K330" s="451">
        <f>I330*(1+J330)</f>
        <v>2751</v>
      </c>
      <c r="L330" s="401"/>
      <c r="M330" s="367">
        <f>K330*(1+L330)</f>
        <v>2751</v>
      </c>
      <c r="N330" s="450"/>
      <c r="O330" s="451">
        <f>M330*(1+N330)</f>
        <v>2751</v>
      </c>
      <c r="Q330" s="134"/>
      <c r="R330" s="169">
        <f>IF(I330=$I$582*$E330,0,I330)</f>
        <v>2751</v>
      </c>
      <c r="S330" s="169">
        <f>IF(H330=$H$582*$E330,0,H330)</f>
        <v>2717</v>
      </c>
      <c r="T330" s="169">
        <f>IF(G330=$G$582*$E330,0,G330)</f>
        <v>2831</v>
      </c>
      <c r="U330" s="5"/>
      <c r="V330" s="567" t="s">
        <v>78</v>
      </c>
      <c r="W330" s="567"/>
      <c r="X330" s="5"/>
      <c r="Y330" s="190"/>
      <c r="Z330" s="5"/>
      <c r="AA330" s="5"/>
      <c r="AB330" s="5"/>
    </row>
    <row r="331" spans="1:28" ht="15.75" customHeight="1" x14ac:dyDescent="0.25">
      <c r="A331" s="310"/>
      <c r="B331" s="549"/>
      <c r="C331" s="271"/>
      <c r="D331" s="24"/>
      <c r="E331" s="290"/>
      <c r="F331" s="40" t="s">
        <v>10</v>
      </c>
      <c r="G331" s="295">
        <v>8275.1200000000008</v>
      </c>
      <c r="H331" s="295">
        <v>7947.99</v>
      </c>
      <c r="I331" s="368">
        <v>8554.89</v>
      </c>
      <c r="J331" s="452"/>
      <c r="K331" s="453">
        <f>K330*K332</f>
        <v>8554.89</v>
      </c>
      <c r="L331" s="402"/>
      <c r="M331" s="368">
        <f>M330*M332</f>
        <v>8554.89</v>
      </c>
      <c r="N331" s="452"/>
      <c r="O331" s="453">
        <f>O330*O332</f>
        <v>8554.89</v>
      </c>
      <c r="Q331" s="135"/>
      <c r="R331" s="170">
        <f>IF(I331=$I$583*$E330,0,I331)</f>
        <v>8554.89</v>
      </c>
      <c r="S331" s="170">
        <f>IF(H331=$H$583*$E330,0,H331)</f>
        <v>7947.99</v>
      </c>
      <c r="T331" s="170">
        <f>IF(G331=$G$583*$E330,0,G331)</f>
        <v>8275.1200000000008</v>
      </c>
      <c r="U331" s="5"/>
      <c r="V331" s="5"/>
      <c r="W331" s="5"/>
      <c r="X331" s="5"/>
      <c r="Y331" s="190"/>
      <c r="Z331" s="5"/>
      <c r="AA331" s="5"/>
      <c r="AB331" s="5"/>
    </row>
    <row r="332" spans="1:28" ht="15.75" customHeight="1" x14ac:dyDescent="0.25">
      <c r="A332" s="310"/>
      <c r="B332" s="549"/>
      <c r="C332" s="271"/>
      <c r="D332" s="24"/>
      <c r="E332" s="290"/>
      <c r="F332" s="41" t="s">
        <v>11</v>
      </c>
      <c r="G332" s="87">
        <f>G331/G330</f>
        <v>2.9230377958318616</v>
      </c>
      <c r="H332" s="87">
        <f>H331/H330</f>
        <v>2.9252815605447182</v>
      </c>
      <c r="I332" s="371">
        <f>I331/I330</f>
        <v>3.1097382769901851</v>
      </c>
      <c r="J332" s="460"/>
      <c r="K332" s="461">
        <f>I332*(1+J332)</f>
        <v>3.1097382769901851</v>
      </c>
      <c r="L332" s="405"/>
      <c r="M332" s="371">
        <f>K332*(1+L332)</f>
        <v>3.1097382769901851</v>
      </c>
      <c r="N332" s="460"/>
      <c r="O332" s="461">
        <f>M332*(1+N332)</f>
        <v>3.1097382769901851</v>
      </c>
      <c r="Q332" s="135"/>
      <c r="R332" s="171"/>
      <c r="S332" s="171"/>
      <c r="T332" s="171"/>
      <c r="U332" s="5"/>
      <c r="V332" s="5"/>
      <c r="W332" s="5"/>
      <c r="X332" s="5"/>
      <c r="Y332" s="190"/>
      <c r="Z332" s="5"/>
      <c r="AA332" s="5"/>
      <c r="AB332" s="5"/>
    </row>
    <row r="333" spans="1:28" ht="15.75" customHeight="1" x14ac:dyDescent="0.25">
      <c r="A333" s="310"/>
      <c r="B333" s="549"/>
      <c r="C333" s="271"/>
      <c r="D333" s="24">
        <f>C330</f>
        <v>2600</v>
      </c>
      <c r="E333" s="290">
        <f>D333/$D$570</f>
        <v>2.7756448607665008E-2</v>
      </c>
      <c r="F333" s="42" t="s">
        <v>12</v>
      </c>
      <c r="G333" s="296">
        <v>69176</v>
      </c>
      <c r="H333" s="296">
        <v>54879</v>
      </c>
      <c r="I333" s="372">
        <v>68420.08</v>
      </c>
      <c r="J333" s="462"/>
      <c r="K333" s="463">
        <f>I333*(1+J333)</f>
        <v>68420.08</v>
      </c>
      <c r="L333" s="406"/>
      <c r="M333" s="372">
        <f>K333*(1+L333)</f>
        <v>68420.08</v>
      </c>
      <c r="N333" s="462"/>
      <c r="O333" s="463">
        <f>M333*(1+N333)</f>
        <v>68420.08</v>
      </c>
      <c r="Q333" s="136"/>
      <c r="R333" s="172">
        <f>IF(I333=$I$585*$E333,0,I333)</f>
        <v>68420.08</v>
      </c>
      <c r="S333" s="172">
        <f>IF(H333=$H$585*$E333,0,H333)</f>
        <v>54879</v>
      </c>
      <c r="T333" s="172">
        <f>IF(G333=$G$585*$E333,0,G333)</f>
        <v>69176</v>
      </c>
      <c r="U333" s="5"/>
      <c r="V333" s="5"/>
      <c r="W333" s="5"/>
      <c r="X333" s="5"/>
      <c r="Y333" s="190"/>
      <c r="Z333" s="5"/>
      <c r="AA333" s="5"/>
      <c r="AB333" s="5"/>
    </row>
    <row r="334" spans="1:28" ht="15.75" customHeight="1" x14ac:dyDescent="0.25">
      <c r="A334" s="310"/>
      <c r="B334" s="549"/>
      <c r="C334" s="271"/>
      <c r="D334" s="24"/>
      <c r="E334" s="290"/>
      <c r="F334" s="43" t="s">
        <v>10</v>
      </c>
      <c r="G334" s="297">
        <v>12540.87</v>
      </c>
      <c r="H334" s="297">
        <v>12525.3</v>
      </c>
      <c r="I334" s="373">
        <v>11406.69</v>
      </c>
      <c r="J334" s="464"/>
      <c r="K334" s="465">
        <f>K333*K335</f>
        <v>11406.69</v>
      </c>
      <c r="L334" s="407"/>
      <c r="M334" s="373">
        <f>M333*M335</f>
        <v>11406.69</v>
      </c>
      <c r="N334" s="464"/>
      <c r="O334" s="465">
        <f>O333*O335</f>
        <v>11406.69</v>
      </c>
      <c r="Q334" s="137"/>
      <c r="R334" s="173">
        <f>IF(I334=$I$586*$E333,0,I334)</f>
        <v>11406.69</v>
      </c>
      <c r="S334" s="173">
        <f>IF(H334=$H$586*$E333,0,H334)</f>
        <v>12525.3</v>
      </c>
      <c r="T334" s="173">
        <f>IF(G334=$G$586*$E333,0,G334)</f>
        <v>12540.87</v>
      </c>
      <c r="U334" s="5"/>
      <c r="V334" s="5"/>
      <c r="W334" s="5"/>
      <c r="X334" s="5"/>
      <c r="Y334" s="190"/>
      <c r="Z334" s="5"/>
      <c r="AA334" s="5"/>
      <c r="AB334" s="5"/>
    </row>
    <row r="335" spans="1:28" ht="15.75" customHeight="1" x14ac:dyDescent="0.25">
      <c r="A335" s="310"/>
      <c r="B335" s="549"/>
      <c r="C335" s="271"/>
      <c r="D335" s="24"/>
      <c r="E335" s="290"/>
      <c r="F335" s="44" t="s">
        <v>11</v>
      </c>
      <c r="G335" s="90">
        <f>G334/G333</f>
        <v>0.18128931999537412</v>
      </c>
      <c r="H335" s="90">
        <f>H334/H333</f>
        <v>0.22823484392937188</v>
      </c>
      <c r="I335" s="374">
        <f>I334/I333</f>
        <v>0.16671553146386267</v>
      </c>
      <c r="J335" s="466"/>
      <c r="K335" s="467">
        <f>I335*(1+J335)</f>
        <v>0.16671553146386267</v>
      </c>
      <c r="L335" s="408"/>
      <c r="M335" s="374">
        <f>K335*(1+L335)</f>
        <v>0.16671553146386267</v>
      </c>
      <c r="N335" s="466"/>
      <c r="O335" s="467">
        <f>M335*(1+N335)</f>
        <v>0.16671553146386267</v>
      </c>
      <c r="Q335" s="137"/>
      <c r="R335" s="174"/>
      <c r="S335" s="174"/>
      <c r="T335" s="174"/>
      <c r="U335" s="5"/>
      <c r="V335" s="5"/>
      <c r="W335" s="5"/>
      <c r="X335" s="5"/>
      <c r="Y335" s="190"/>
      <c r="Z335" s="5"/>
      <c r="AA335" s="5"/>
      <c r="AB335" s="5"/>
    </row>
    <row r="336" spans="1:28" ht="15.75" customHeight="1" x14ac:dyDescent="0.25">
      <c r="A336" s="310"/>
      <c r="B336" s="549"/>
      <c r="C336" s="271"/>
      <c r="D336" s="24">
        <f>C330</f>
        <v>2600</v>
      </c>
      <c r="E336" s="290">
        <f>D336/$D$573</f>
        <v>2.7986050805058577E-2</v>
      </c>
      <c r="F336" s="45" t="s">
        <v>68</v>
      </c>
      <c r="G336" s="91">
        <f>G337*G338</f>
        <v>3524.8919999999998</v>
      </c>
      <c r="H336" s="91">
        <f>H337*H338</f>
        <v>1930.6534000000001</v>
      </c>
      <c r="I336" s="375">
        <f>I337*I338</f>
        <v>3670.1249000000003</v>
      </c>
      <c r="J336" s="468"/>
      <c r="K336" s="469">
        <f>I336*(1+J336)</f>
        <v>3670.1249000000003</v>
      </c>
      <c r="L336" s="409"/>
      <c r="M336" s="375">
        <f>K336*(1+L336)</f>
        <v>3670.1249000000003</v>
      </c>
      <c r="N336" s="468"/>
      <c r="O336" s="469">
        <f>M336*(1+N336)</f>
        <v>3670.1249000000003</v>
      </c>
      <c r="Q336" s="138" t="s">
        <v>40</v>
      </c>
      <c r="R336" s="175">
        <f>IF(I336=$I$588*$E336,0,I336)</f>
        <v>3670.1249000000003</v>
      </c>
      <c r="S336" s="175">
        <f>IF(H336=$H$588*$E336,0,H336)</f>
        <v>1930.6534000000001</v>
      </c>
      <c r="T336" s="175">
        <f>IF(G336=$G$588*$E336,0,G336)</f>
        <v>3524.8919999999998</v>
      </c>
      <c r="U336" s="5"/>
      <c r="V336" s="5"/>
      <c r="W336" s="5"/>
      <c r="X336" s="5"/>
      <c r="Y336" s="190"/>
      <c r="Z336" s="5"/>
      <c r="AA336" s="5"/>
      <c r="AB336" s="5"/>
    </row>
    <row r="337" spans="1:28" ht="15.75" customHeight="1" x14ac:dyDescent="0.25">
      <c r="A337" s="310"/>
      <c r="B337" s="549"/>
      <c r="C337" s="271"/>
      <c r="D337" s="24"/>
      <c r="E337" s="290"/>
      <c r="F337" s="46" t="s">
        <v>10</v>
      </c>
      <c r="G337" s="298">
        <v>35248.92</v>
      </c>
      <c r="H337" s="298">
        <v>14851.18</v>
      </c>
      <c r="I337" s="376">
        <v>28231.73</v>
      </c>
      <c r="J337" s="470"/>
      <c r="K337" s="471">
        <f>K336*K338</f>
        <v>477.11623700000007</v>
      </c>
      <c r="L337" s="410"/>
      <c r="M337" s="376">
        <f>M336*M338</f>
        <v>477.11623700000007</v>
      </c>
      <c r="N337" s="470"/>
      <c r="O337" s="471">
        <f>O336*O338</f>
        <v>477.11623700000007</v>
      </c>
      <c r="Q337" s="139"/>
      <c r="R337" s="176">
        <f>IF(I337=$I$589*$E336,0,I337)</f>
        <v>28231.73</v>
      </c>
      <c r="S337" s="176">
        <f>IF(H337=$H$589*$E336,0,H337)</f>
        <v>14851.18</v>
      </c>
      <c r="T337" s="176">
        <f>IF(G337=$G$589*$E336,0,G337)</f>
        <v>35248.92</v>
      </c>
      <c r="U337" s="5"/>
      <c r="V337" s="5"/>
      <c r="W337" s="5"/>
      <c r="X337" s="5"/>
      <c r="Y337" s="190"/>
      <c r="Z337" s="5"/>
      <c r="AA337" s="5"/>
      <c r="AB337" s="5"/>
    </row>
    <row r="338" spans="1:28" ht="15.75" customHeight="1" x14ac:dyDescent="0.25">
      <c r="A338" s="310"/>
      <c r="B338" s="549"/>
      <c r="C338" s="271"/>
      <c r="D338" s="24"/>
      <c r="E338" s="290"/>
      <c r="F338" s="46" t="s">
        <v>11</v>
      </c>
      <c r="G338" s="92">
        <v>0.1</v>
      </c>
      <c r="H338" s="92">
        <v>0.13</v>
      </c>
      <c r="I338" s="362">
        <v>0.13</v>
      </c>
      <c r="J338" s="440"/>
      <c r="K338" s="441">
        <f>I338*(1+J338)</f>
        <v>0.13</v>
      </c>
      <c r="L338" s="396"/>
      <c r="M338" s="362">
        <f>K338*(1+L338)</f>
        <v>0.13</v>
      </c>
      <c r="N338" s="440"/>
      <c r="O338" s="441">
        <f>M338*(1+N338)</f>
        <v>0.13</v>
      </c>
      <c r="Q338" s="139"/>
      <c r="R338" s="177"/>
      <c r="S338" s="177"/>
      <c r="T338" s="177"/>
      <c r="U338" s="5"/>
      <c r="V338" s="5"/>
      <c r="W338" s="5"/>
      <c r="X338" s="5"/>
      <c r="Y338" s="190"/>
      <c r="Z338" s="5"/>
      <c r="AA338" s="5"/>
      <c r="AB338" s="5"/>
    </row>
    <row r="339" spans="1:28" ht="15.75" hidden="1" customHeight="1" x14ac:dyDescent="0.25">
      <c r="A339" s="310"/>
      <c r="B339" s="549"/>
      <c r="C339" s="271"/>
      <c r="D339" s="24"/>
      <c r="E339" s="290">
        <f>D339/$D$576</f>
        <v>0</v>
      </c>
      <c r="F339" s="47" t="s">
        <v>69</v>
      </c>
      <c r="G339" s="93">
        <f>G$591*$E339</f>
        <v>0</v>
      </c>
      <c r="H339" s="93">
        <f>H$591*$E339</f>
        <v>0</v>
      </c>
      <c r="I339" s="363">
        <f>I$591*$E339</f>
        <v>0</v>
      </c>
      <c r="J339" s="442"/>
      <c r="K339" s="443">
        <f>K$591*$E339</f>
        <v>0</v>
      </c>
      <c r="L339" s="397"/>
      <c r="M339" s="363">
        <f>M$591*$E339</f>
        <v>0</v>
      </c>
      <c r="N339" s="442"/>
      <c r="O339" s="443">
        <f>O$591*$E339</f>
        <v>0</v>
      </c>
      <c r="Q339" s="140"/>
      <c r="R339" s="175">
        <f>IF(I339=$I$591*$E339,0,I339)</f>
        <v>0</v>
      </c>
      <c r="S339" s="175">
        <f>IF(H339=$H$591*$E339,0,H339)</f>
        <v>0</v>
      </c>
      <c r="T339" s="175">
        <f>IF(G339=$G$591*$E339,0,G339)</f>
        <v>0</v>
      </c>
      <c r="U339" s="5"/>
      <c r="V339" s="5"/>
      <c r="W339" s="5"/>
      <c r="X339" s="5"/>
      <c r="Y339" s="190"/>
      <c r="Z339" s="5"/>
      <c r="AA339" s="5"/>
      <c r="AB339" s="5"/>
    </row>
    <row r="340" spans="1:28" ht="15.75" hidden="1" customHeight="1" x14ac:dyDescent="0.25">
      <c r="A340" s="310"/>
      <c r="B340" s="549"/>
      <c r="C340" s="271"/>
      <c r="D340" s="24"/>
      <c r="E340" s="290"/>
      <c r="F340" s="48" t="s">
        <v>10</v>
      </c>
      <c r="G340" s="94">
        <f>G$592*$E339</f>
        <v>0</v>
      </c>
      <c r="H340" s="94">
        <f>H$592*$E339</f>
        <v>0</v>
      </c>
      <c r="I340" s="364">
        <f>I$592*$E339</f>
        <v>0</v>
      </c>
      <c r="J340" s="444"/>
      <c r="K340" s="445">
        <f>K$592*$E339</f>
        <v>0</v>
      </c>
      <c r="L340" s="398"/>
      <c r="M340" s="364">
        <f>M$592*$E339</f>
        <v>0</v>
      </c>
      <c r="N340" s="444"/>
      <c r="O340" s="445">
        <f>O$592*$E339</f>
        <v>0</v>
      </c>
      <c r="Q340" s="141"/>
      <c r="R340" s="176">
        <f>IF(I340=$I$592*$E339,0,I340)</f>
        <v>0</v>
      </c>
      <c r="S340" s="176">
        <f>IF(H340=$H$592*$E339,0,H340)</f>
        <v>0</v>
      </c>
      <c r="T340" s="176">
        <f>IF(G340=$G$592*$E339,0,G340)</f>
        <v>0</v>
      </c>
      <c r="U340" s="5"/>
      <c r="V340" s="5"/>
      <c r="W340" s="5"/>
      <c r="X340" s="5"/>
      <c r="Y340" s="190"/>
      <c r="Z340" s="5"/>
      <c r="AA340" s="5"/>
      <c r="AB340" s="5"/>
    </row>
    <row r="341" spans="1:28" ht="15.75" hidden="1" customHeight="1" x14ac:dyDescent="0.25">
      <c r="A341" s="310"/>
      <c r="B341" s="549"/>
      <c r="C341" s="271"/>
      <c r="D341" s="24"/>
      <c r="E341" s="290"/>
      <c r="F341" s="49" t="s">
        <v>11</v>
      </c>
      <c r="G341" s="95" t="e">
        <f>G340/G339</f>
        <v>#DIV/0!</v>
      </c>
      <c r="H341" s="95" t="e">
        <f>H340/H339</f>
        <v>#DIV/0!</v>
      </c>
      <c r="I341" s="365" t="e">
        <f>I340/I339</f>
        <v>#DIV/0!</v>
      </c>
      <c r="J341" s="446"/>
      <c r="K341" s="447" t="e">
        <f>K340/K339</f>
        <v>#DIV/0!</v>
      </c>
      <c r="L341" s="399"/>
      <c r="M341" s="365" t="e">
        <f>M340/M339</f>
        <v>#DIV/0!</v>
      </c>
      <c r="N341" s="446"/>
      <c r="O341" s="447" t="e">
        <f>O340/O339</f>
        <v>#DIV/0!</v>
      </c>
      <c r="Q341" s="141"/>
      <c r="R341" s="168"/>
      <c r="S341" s="168"/>
      <c r="T341" s="168"/>
      <c r="U341" s="5"/>
      <c r="V341" s="5"/>
      <c r="W341" s="5"/>
      <c r="X341" s="5"/>
      <c r="Y341" s="190"/>
      <c r="Z341" s="5"/>
      <c r="AA341" s="5"/>
      <c r="AB341" s="5"/>
    </row>
    <row r="342" spans="1:28" ht="15.75" customHeight="1" x14ac:dyDescent="0.25">
      <c r="A342" s="325"/>
      <c r="B342" s="550"/>
      <c r="C342" s="271"/>
      <c r="D342" s="248">
        <f>C330</f>
        <v>2600</v>
      </c>
      <c r="E342" s="249">
        <f>C330/SUM($C$4:$C$565)</f>
        <v>1.8763612730406876E-2</v>
      </c>
      <c r="F342" s="52" t="s">
        <v>15</v>
      </c>
      <c r="G342" s="501">
        <f>G331+G334+G337+G340</f>
        <v>56064.91</v>
      </c>
      <c r="H342" s="501">
        <f>H331+H334+H337+H340</f>
        <v>35324.47</v>
      </c>
      <c r="I342" s="502">
        <f>I331+I334+I337+I340</f>
        <v>48193.31</v>
      </c>
      <c r="J342" s="503"/>
      <c r="K342" s="504">
        <f>K331+K334+K337+K340</f>
        <v>20438.696237</v>
      </c>
      <c r="L342" s="505"/>
      <c r="M342" s="502">
        <f>M331+M334+M337+M340</f>
        <v>20438.696237</v>
      </c>
      <c r="N342" s="503"/>
      <c r="O342" s="504">
        <f>O331+O334+O337+O340</f>
        <v>20438.696237</v>
      </c>
      <c r="Q342" s="237"/>
      <c r="R342" s="307"/>
      <c r="S342" s="307"/>
      <c r="T342" s="168"/>
      <c r="U342" s="5"/>
      <c r="V342" s="193" t="s">
        <v>41</v>
      </c>
      <c r="W342" s="5"/>
      <c r="X342" s="5"/>
      <c r="Y342" s="190"/>
      <c r="Z342" s="5"/>
      <c r="AA342" s="5"/>
      <c r="AB342" s="5"/>
    </row>
    <row r="343" spans="1:28" ht="15.75" customHeight="1" x14ac:dyDescent="0.25">
      <c r="A343" s="309">
        <v>27</v>
      </c>
      <c r="B343" s="548" t="s">
        <v>86</v>
      </c>
      <c r="C343" s="271">
        <v>9753.06</v>
      </c>
      <c r="D343" s="24">
        <f>C343</f>
        <v>9753.06</v>
      </c>
      <c r="E343" s="290">
        <v>0.45825976068960794</v>
      </c>
      <c r="F343" s="39" t="s">
        <v>67</v>
      </c>
      <c r="G343" s="85">
        <v>9683.7800000000007</v>
      </c>
      <c r="H343" s="85">
        <v>4729.8100000000004</v>
      </c>
      <c r="I343" s="355">
        <v>5530.18</v>
      </c>
      <c r="J343" s="426"/>
      <c r="K343" s="427">
        <f>I343*(1+J343)</f>
        <v>5530.18</v>
      </c>
      <c r="L343" s="389"/>
      <c r="M343" s="355">
        <f>K343*(1+L343)</f>
        <v>5530.18</v>
      </c>
      <c r="N343" s="426"/>
      <c r="O343" s="427">
        <f>M343*(1+N343)</f>
        <v>5530.18</v>
      </c>
      <c r="Q343" s="218"/>
      <c r="R343" s="308"/>
      <c r="S343" s="308"/>
      <c r="T343" s="169"/>
      <c r="U343" s="5"/>
      <c r="V343" s="97">
        <v>22722</v>
      </c>
      <c r="W343" s="97">
        <v>11098</v>
      </c>
      <c r="X343" s="97">
        <v>12976</v>
      </c>
      <c r="Y343" s="218"/>
      <c r="Z343" s="209"/>
      <c r="AA343" s="209"/>
      <c r="AB343" s="209"/>
    </row>
    <row r="344" spans="1:28" ht="15.75" customHeight="1" x14ac:dyDescent="0.25">
      <c r="A344" s="310"/>
      <c r="B344" s="549"/>
      <c r="C344" s="271"/>
      <c r="D344" s="24"/>
      <c r="E344" s="290"/>
      <c r="F344" s="40" t="s">
        <v>10</v>
      </c>
      <c r="G344" s="86">
        <v>30893.65</v>
      </c>
      <c r="H344" s="86">
        <v>17052.66</v>
      </c>
      <c r="I344" s="356">
        <v>20547.96</v>
      </c>
      <c r="J344" s="428"/>
      <c r="K344" s="429">
        <f>K343*K345</f>
        <v>20547.96</v>
      </c>
      <c r="L344" s="390"/>
      <c r="M344" s="356">
        <f>M343*M345</f>
        <v>20547.96</v>
      </c>
      <c r="N344" s="428"/>
      <c r="O344" s="429">
        <f>O343*O345</f>
        <v>20547.96</v>
      </c>
      <c r="Q344" s="135"/>
      <c r="R344" s="170"/>
      <c r="S344" s="170"/>
      <c r="T344" s="170"/>
      <c r="U344" s="5"/>
      <c r="V344" s="98">
        <v>72488.759999999995</v>
      </c>
      <c r="W344" s="98">
        <v>40012.32</v>
      </c>
      <c r="X344" s="98">
        <v>48213.67</v>
      </c>
      <c r="Y344" s="219"/>
      <c r="Z344" s="210"/>
      <c r="AA344" s="210"/>
      <c r="AB344" s="210"/>
    </row>
    <row r="345" spans="1:28" ht="15.75" customHeight="1" x14ac:dyDescent="0.25">
      <c r="A345" s="310"/>
      <c r="B345" s="549"/>
      <c r="C345" s="271"/>
      <c r="D345" s="24"/>
      <c r="E345" s="290"/>
      <c r="F345" s="41" t="s">
        <v>11</v>
      </c>
      <c r="G345" s="87">
        <f>G344/G343</f>
        <v>3.190246990328157</v>
      </c>
      <c r="H345" s="87">
        <f>H344/H343</f>
        <v>3.6053583547753498</v>
      </c>
      <c r="I345" s="357">
        <f>I344/I343</f>
        <v>3.7156041937152131</v>
      </c>
      <c r="J345" s="430"/>
      <c r="K345" s="431">
        <f>I345*(1+J345)</f>
        <v>3.7156041937152131</v>
      </c>
      <c r="L345" s="391"/>
      <c r="M345" s="357">
        <f>K345*(1+L345)</f>
        <v>3.7156041937152131</v>
      </c>
      <c r="N345" s="430"/>
      <c r="O345" s="431">
        <f>M345*(1+N345)</f>
        <v>3.7156041937152131</v>
      </c>
      <c r="Q345" s="135"/>
      <c r="R345" s="171"/>
      <c r="S345" s="171"/>
      <c r="T345" s="171"/>
      <c r="U345" s="5"/>
      <c r="V345" s="5"/>
      <c r="W345" s="5"/>
      <c r="X345" s="5"/>
      <c r="Y345" s="190"/>
      <c r="Z345" s="5"/>
      <c r="AA345" s="5"/>
      <c r="AB345" s="5"/>
    </row>
    <row r="346" spans="1:28" ht="15.75" customHeight="1" x14ac:dyDescent="0.25">
      <c r="A346" s="310"/>
      <c r="B346" s="549"/>
      <c r="C346" s="271"/>
      <c r="D346" s="24">
        <f>C343</f>
        <v>9753.06</v>
      </c>
      <c r="E346" s="290">
        <v>0.45825976068960794</v>
      </c>
      <c r="F346" s="42" t="s">
        <v>12</v>
      </c>
      <c r="G346" s="88">
        <v>212265.64</v>
      </c>
      <c r="H346" s="88">
        <v>140294.56</v>
      </c>
      <c r="I346" s="358">
        <v>117754.75</v>
      </c>
      <c r="J346" s="432"/>
      <c r="K346" s="433">
        <f>I346*(1+J346)</f>
        <v>117754.75</v>
      </c>
      <c r="L346" s="392"/>
      <c r="M346" s="358">
        <f>K346*(1+L346)</f>
        <v>117754.75</v>
      </c>
      <c r="N346" s="432"/>
      <c r="O346" s="433">
        <f>M346*(1+N346)</f>
        <v>117754.75</v>
      </c>
      <c r="Q346" s="136"/>
      <c r="R346" s="172"/>
      <c r="S346" s="172"/>
      <c r="T346" s="172"/>
      <c r="U346" s="5"/>
      <c r="V346" s="104">
        <v>519630</v>
      </c>
      <c r="W346" s="104">
        <v>343443.36</v>
      </c>
      <c r="X346" s="104">
        <v>288265.53999999998</v>
      </c>
      <c r="Y346" s="220"/>
      <c r="Z346" s="211"/>
      <c r="AA346" s="211"/>
      <c r="AB346" s="211"/>
    </row>
    <row r="347" spans="1:28" ht="15.75" customHeight="1" x14ac:dyDescent="0.25">
      <c r="A347" s="310"/>
      <c r="B347" s="549"/>
      <c r="C347" s="271"/>
      <c r="D347" s="24"/>
      <c r="E347" s="290"/>
      <c r="F347" s="43" t="s">
        <v>10</v>
      </c>
      <c r="G347" s="89">
        <v>38643.620000000003</v>
      </c>
      <c r="H347" s="89">
        <v>26668.63</v>
      </c>
      <c r="I347" s="359">
        <v>23120.23</v>
      </c>
      <c r="J347" s="434"/>
      <c r="K347" s="435">
        <f>K346*K348</f>
        <v>23120.23</v>
      </c>
      <c r="L347" s="393"/>
      <c r="M347" s="359">
        <f>M346*M348</f>
        <v>23120.23</v>
      </c>
      <c r="N347" s="434"/>
      <c r="O347" s="435">
        <f>O346*O348</f>
        <v>23120.23</v>
      </c>
      <c r="Q347" s="137"/>
      <c r="R347" s="173"/>
      <c r="S347" s="173"/>
      <c r="T347" s="173"/>
      <c r="U347" s="5"/>
      <c r="V347" s="105">
        <v>94600.22</v>
      </c>
      <c r="W347" s="105">
        <v>65285.23</v>
      </c>
      <c r="X347" s="105">
        <v>56598.7</v>
      </c>
      <c r="Y347" s="221"/>
      <c r="Z347" s="212"/>
      <c r="AA347" s="212"/>
      <c r="AB347" s="212"/>
    </row>
    <row r="348" spans="1:28" ht="15.75" customHeight="1" x14ac:dyDescent="0.25">
      <c r="A348" s="310"/>
      <c r="B348" s="549"/>
      <c r="C348" s="271"/>
      <c r="D348" s="24"/>
      <c r="E348" s="290"/>
      <c r="F348" s="44" t="s">
        <v>11</v>
      </c>
      <c r="G348" s="90">
        <f>G347/G346</f>
        <v>0.18205311043275774</v>
      </c>
      <c r="H348" s="90">
        <f>H347/H346</f>
        <v>0.1900902643694809</v>
      </c>
      <c r="I348" s="360">
        <f>I347/I346</f>
        <v>0.19634222823283137</v>
      </c>
      <c r="J348" s="436"/>
      <c r="K348" s="437">
        <f>I348*(1+J348)</f>
        <v>0.19634222823283137</v>
      </c>
      <c r="L348" s="394"/>
      <c r="M348" s="360">
        <f>K348*(1+L348)</f>
        <v>0.19634222823283137</v>
      </c>
      <c r="N348" s="436"/>
      <c r="O348" s="437">
        <f>M348*(1+N348)</f>
        <v>0.19634222823283137</v>
      </c>
      <c r="Q348" s="137"/>
      <c r="R348" s="174"/>
      <c r="S348" s="174"/>
      <c r="T348" s="174"/>
      <c r="U348" s="5"/>
      <c r="V348" s="5"/>
      <c r="W348" s="5"/>
      <c r="X348" s="5"/>
      <c r="Y348" s="190"/>
      <c r="Z348" s="5"/>
      <c r="AA348" s="5"/>
      <c r="AB348" s="5"/>
    </row>
    <row r="349" spans="1:28" ht="15.75" customHeight="1" x14ac:dyDescent="0.25">
      <c r="A349" s="310"/>
      <c r="B349" s="549"/>
      <c r="C349" s="271"/>
      <c r="D349" s="24">
        <f>C343</f>
        <v>9753.06</v>
      </c>
      <c r="E349" s="290">
        <v>0.45825976068960794</v>
      </c>
      <c r="F349" s="45" t="s">
        <v>68</v>
      </c>
      <c r="G349" s="91">
        <v>836575.06</v>
      </c>
      <c r="H349" s="91">
        <v>623442.09</v>
      </c>
      <c r="I349" s="361">
        <v>701993.86</v>
      </c>
      <c r="J349" s="438"/>
      <c r="K349" s="439">
        <f>I349*(1+J349)</f>
        <v>701993.86</v>
      </c>
      <c r="L349" s="395"/>
      <c r="M349" s="361">
        <f>K349*(1+L349)</f>
        <v>701993.86</v>
      </c>
      <c r="N349" s="438"/>
      <c r="O349" s="439">
        <f>M349*(1+N349)</f>
        <v>701993.86</v>
      </c>
      <c r="Q349" s="138"/>
      <c r="R349" s="175"/>
      <c r="S349" s="175"/>
      <c r="T349" s="175"/>
      <c r="U349" s="5"/>
      <c r="V349" s="101">
        <v>2047949.4</v>
      </c>
      <c r="W349" s="101">
        <v>1526196.4</v>
      </c>
      <c r="X349" s="101">
        <v>1718492.42</v>
      </c>
      <c r="Y349" s="222"/>
      <c r="Z349" s="213"/>
      <c r="AA349" s="213"/>
      <c r="AB349" s="213"/>
    </row>
    <row r="350" spans="1:28" ht="15.75" customHeight="1" x14ac:dyDescent="0.25">
      <c r="A350" s="310"/>
      <c r="B350" s="549"/>
      <c r="C350" s="271"/>
      <c r="D350" s="24"/>
      <c r="E350" s="290"/>
      <c r="F350" s="46" t="s">
        <v>10</v>
      </c>
      <c r="G350" s="92">
        <v>75411.95</v>
      </c>
      <c r="H350" s="92">
        <v>67105.83</v>
      </c>
      <c r="I350" s="362">
        <v>71872</v>
      </c>
      <c r="J350" s="440"/>
      <c r="K350" s="441">
        <f>K349*K351</f>
        <v>71872</v>
      </c>
      <c r="L350" s="396"/>
      <c r="M350" s="362">
        <f>M349*M351</f>
        <v>71872</v>
      </c>
      <c r="N350" s="440"/>
      <c r="O350" s="441">
        <f>O349*O351</f>
        <v>71872</v>
      </c>
      <c r="Q350" s="139"/>
      <c r="R350" s="176"/>
      <c r="S350" s="176"/>
      <c r="T350" s="176"/>
      <c r="U350" s="5"/>
      <c r="V350" s="102">
        <v>184609.69</v>
      </c>
      <c r="W350" s="102">
        <v>164276.16</v>
      </c>
      <c r="X350" s="102">
        <v>175943.83</v>
      </c>
      <c r="Y350" s="223"/>
      <c r="Z350" s="214"/>
      <c r="AA350" s="214"/>
      <c r="AB350" s="214"/>
    </row>
    <row r="351" spans="1:28" ht="15.75" customHeight="1" x14ac:dyDescent="0.25">
      <c r="A351" s="310"/>
      <c r="B351" s="549"/>
      <c r="C351" s="271"/>
      <c r="D351" s="24"/>
      <c r="E351" s="290"/>
      <c r="F351" s="46" t="s">
        <v>11</v>
      </c>
      <c r="G351" s="92">
        <f>G350/G349</f>
        <v>9.0143674615401501E-2</v>
      </c>
      <c r="H351" s="92">
        <f>H350/H349</f>
        <v>0.10763763158820414</v>
      </c>
      <c r="I351" s="362">
        <f>I350/I349</f>
        <v>0.10238266186544709</v>
      </c>
      <c r="J351" s="440"/>
      <c r="K351" s="441">
        <f>I351*(1+J351)</f>
        <v>0.10238266186544709</v>
      </c>
      <c r="L351" s="396"/>
      <c r="M351" s="362">
        <f>K351*(1+L351)</f>
        <v>0.10238266186544709</v>
      </c>
      <c r="N351" s="440"/>
      <c r="O351" s="441">
        <f>M351*(1+N351)</f>
        <v>0.10238266186544709</v>
      </c>
      <c r="Q351" s="144"/>
      <c r="R351" s="177"/>
      <c r="S351" s="177"/>
      <c r="T351" s="177"/>
      <c r="U351" s="5"/>
      <c r="V351" s="5"/>
      <c r="W351" s="5"/>
      <c r="X351" s="5"/>
      <c r="Y351" s="190"/>
      <c r="Z351" s="5"/>
      <c r="AA351" s="5"/>
      <c r="AB351" s="5"/>
    </row>
    <row r="352" spans="1:28" ht="15.75" customHeight="1" x14ac:dyDescent="0.25">
      <c r="A352" s="310"/>
      <c r="B352" s="549"/>
      <c r="C352" s="271"/>
      <c r="D352" s="24">
        <f>C343</f>
        <v>9753.06</v>
      </c>
      <c r="E352" s="290">
        <v>0.45825976068960794</v>
      </c>
      <c r="F352" s="47" t="s">
        <v>69</v>
      </c>
      <c r="G352" s="93">
        <f>49489.76+46589</f>
        <v>96078.760000000009</v>
      </c>
      <c r="H352" s="93">
        <f>2810.51+21568</f>
        <v>24378.510000000002</v>
      </c>
      <c r="I352" s="363">
        <f>2679.69+21964.22</f>
        <v>24643.91</v>
      </c>
      <c r="J352" s="442"/>
      <c r="K352" s="443">
        <f>I352*(1+J352)</f>
        <v>24643.91</v>
      </c>
      <c r="L352" s="397"/>
      <c r="M352" s="363">
        <f>K352*(1+L352)</f>
        <v>24643.91</v>
      </c>
      <c r="N352" s="442"/>
      <c r="O352" s="443">
        <f>M352*(1+N352)</f>
        <v>24643.91</v>
      </c>
      <c r="Q352" s="145"/>
      <c r="R352" s="178"/>
      <c r="S352" s="178"/>
      <c r="T352" s="178"/>
      <c r="U352" s="567" t="s">
        <v>42</v>
      </c>
      <c r="V352" s="99">
        <v>107955</v>
      </c>
      <c r="W352" s="99">
        <v>6133</v>
      </c>
      <c r="X352" s="99">
        <v>5847.54</v>
      </c>
      <c r="Y352" s="145"/>
      <c r="Z352" s="195"/>
      <c r="AA352" s="195"/>
      <c r="AB352" s="195"/>
    </row>
    <row r="353" spans="1:28" ht="15.75" customHeight="1" x14ac:dyDescent="0.25">
      <c r="A353" s="310"/>
      <c r="B353" s="549"/>
      <c r="C353" s="271"/>
      <c r="D353" s="24"/>
      <c r="E353" s="290"/>
      <c r="F353" s="48" t="s">
        <v>10</v>
      </c>
      <c r="G353" s="94">
        <f>3254.19+2412.02</f>
        <v>5666.21</v>
      </c>
      <c r="H353" s="94">
        <f>246.96+1687.55</f>
        <v>1934.51</v>
      </c>
      <c r="I353" s="364">
        <f>222.71+1376.77</f>
        <v>1599.48</v>
      </c>
      <c r="J353" s="444"/>
      <c r="K353" s="445">
        <f>K352*K354</f>
        <v>1599.48</v>
      </c>
      <c r="L353" s="398"/>
      <c r="M353" s="364">
        <f>M352*M354</f>
        <v>1599.48</v>
      </c>
      <c r="N353" s="444"/>
      <c r="O353" s="445">
        <f>O352*O354</f>
        <v>1599.48</v>
      </c>
      <c r="Q353" s="146"/>
      <c r="R353" s="179"/>
      <c r="S353" s="179"/>
      <c r="T353" s="179"/>
      <c r="U353" s="567"/>
      <c r="V353" s="100">
        <v>7101.18</v>
      </c>
      <c r="W353" s="100">
        <v>538.91</v>
      </c>
      <c r="X353" s="100">
        <v>485.98</v>
      </c>
      <c r="Y353" s="146"/>
      <c r="Z353" s="196"/>
      <c r="AA353" s="196"/>
      <c r="AB353" s="196"/>
    </row>
    <row r="354" spans="1:28" ht="15.75" customHeight="1" x14ac:dyDescent="0.25">
      <c r="A354" s="310"/>
      <c r="B354" s="549"/>
      <c r="C354" s="271"/>
      <c r="D354" s="24"/>
      <c r="E354" s="290"/>
      <c r="F354" s="49" t="s">
        <v>11</v>
      </c>
      <c r="G354" s="95">
        <f>G353/G352</f>
        <v>5.8974637058180179E-2</v>
      </c>
      <c r="H354" s="95">
        <f>H353/H352</f>
        <v>7.9353085976132248E-2</v>
      </c>
      <c r="I354" s="365">
        <f>I353/I352</f>
        <v>6.4903661797174231E-2</v>
      </c>
      <c r="J354" s="446"/>
      <c r="K354" s="447">
        <f>I354*(1+J354)</f>
        <v>6.4903661797174231E-2</v>
      </c>
      <c r="L354" s="399"/>
      <c r="M354" s="365">
        <f>K354*(1+L354)</f>
        <v>6.4903661797174231E-2</v>
      </c>
      <c r="N354" s="446"/>
      <c r="O354" s="447">
        <f>M354*(1+N354)</f>
        <v>6.4903661797174231E-2</v>
      </c>
      <c r="Q354" s="141"/>
      <c r="R354" s="168"/>
      <c r="S354" s="168"/>
      <c r="T354" s="168"/>
      <c r="U354" s="567"/>
      <c r="V354" s="194" t="s">
        <v>43</v>
      </c>
      <c r="W354" s="194" t="s">
        <v>43</v>
      </c>
      <c r="X354" s="194" t="s">
        <v>43</v>
      </c>
      <c r="Y354" s="144"/>
      <c r="Z354" s="194"/>
      <c r="AA354" s="194"/>
      <c r="AB354" s="194"/>
    </row>
    <row r="355" spans="1:28" ht="15.75" customHeight="1" x14ac:dyDescent="0.25">
      <c r="A355" s="324"/>
      <c r="B355" s="551"/>
      <c r="C355" s="272"/>
      <c r="D355" s="248">
        <f>C343</f>
        <v>9753.06</v>
      </c>
      <c r="E355" s="249">
        <v>0.45825976068960794</v>
      </c>
      <c r="F355" s="52" t="s">
        <v>15</v>
      </c>
      <c r="G355" s="96">
        <f>G344+G347+G350+G353</f>
        <v>150615.43</v>
      </c>
      <c r="H355" s="96">
        <f>H344+H347+H350+H353</f>
        <v>112761.62999999999</v>
      </c>
      <c r="I355" s="366">
        <f>I344+I347+I350+I353</f>
        <v>117139.67</v>
      </c>
      <c r="J355" s="448"/>
      <c r="K355" s="449">
        <f>K344+K347+K350+K353</f>
        <v>117139.67</v>
      </c>
      <c r="L355" s="400"/>
      <c r="M355" s="366">
        <f>M344+M347+M350+M353</f>
        <v>117139.67</v>
      </c>
      <c r="N355" s="448"/>
      <c r="O355" s="449">
        <f>O344+O347+O350+O353</f>
        <v>117139.67</v>
      </c>
      <c r="Q355" s="117"/>
      <c r="R355" s="168"/>
      <c r="S355" s="306"/>
      <c r="T355" s="168"/>
      <c r="U355" s="5"/>
      <c r="V355" s="195">
        <v>46589</v>
      </c>
      <c r="W355" s="195">
        <v>21568</v>
      </c>
      <c r="X355" s="195">
        <v>21964.22</v>
      </c>
      <c r="Y355" s="145"/>
      <c r="Z355" s="195"/>
      <c r="AA355" s="195"/>
      <c r="AB355" s="195"/>
    </row>
    <row r="356" spans="1:28" ht="15.75" customHeight="1" x14ac:dyDescent="0.25">
      <c r="A356" s="323">
        <v>28</v>
      </c>
      <c r="B356" s="555" t="s">
        <v>87</v>
      </c>
      <c r="C356" s="257">
        <v>11529.76</v>
      </c>
      <c r="D356" s="24">
        <f>C356</f>
        <v>11529.76</v>
      </c>
      <c r="E356" s="290">
        <v>0.54174023931039217</v>
      </c>
      <c r="F356" s="39" t="s">
        <v>67</v>
      </c>
      <c r="G356" s="85">
        <v>11447.86</v>
      </c>
      <c r="H356" s="85">
        <v>5591.43</v>
      </c>
      <c r="I356" s="355">
        <v>6537.61</v>
      </c>
      <c r="J356" s="426"/>
      <c r="K356" s="427">
        <f>I356*(1+J356)</f>
        <v>6537.61</v>
      </c>
      <c r="L356" s="389"/>
      <c r="M356" s="355">
        <f>K356*(1+L356)</f>
        <v>6537.61</v>
      </c>
      <c r="N356" s="426"/>
      <c r="O356" s="427">
        <f>M356*(1+N356)</f>
        <v>6537.61</v>
      </c>
      <c r="Q356" s="134"/>
      <c r="R356" s="169"/>
      <c r="S356" s="169"/>
      <c r="T356" s="169"/>
      <c r="U356" s="5"/>
      <c r="V356" s="196">
        <v>2413.02</v>
      </c>
      <c r="W356" s="196">
        <v>1687.55</v>
      </c>
      <c r="X356" s="196">
        <v>1376.77</v>
      </c>
      <c r="Y356" s="146"/>
      <c r="Z356" s="196"/>
      <c r="AA356" s="196"/>
      <c r="AB356" s="196"/>
    </row>
    <row r="357" spans="1:28" ht="15.75" customHeight="1" x14ac:dyDescent="0.25">
      <c r="A357" s="310"/>
      <c r="B357" s="549"/>
      <c r="C357" s="253"/>
      <c r="D357" s="24"/>
      <c r="E357" s="290"/>
      <c r="F357" s="40" t="s">
        <v>10</v>
      </c>
      <c r="G357" s="86">
        <v>36521.49</v>
      </c>
      <c r="H357" s="86">
        <v>20159.12</v>
      </c>
      <c r="I357" s="356">
        <v>24291.15</v>
      </c>
      <c r="J357" s="428"/>
      <c r="K357" s="429">
        <f>K356*K358</f>
        <v>24291.15</v>
      </c>
      <c r="L357" s="390"/>
      <c r="M357" s="356">
        <f>M356*M358</f>
        <v>24291.15</v>
      </c>
      <c r="N357" s="428"/>
      <c r="O357" s="429">
        <f>O356*O358</f>
        <v>24291.15</v>
      </c>
      <c r="Q357" s="135"/>
      <c r="R357" s="170"/>
      <c r="S357" s="170"/>
      <c r="T357" s="170"/>
      <c r="U357" s="5"/>
      <c r="V357" s="5"/>
      <c r="W357" s="5"/>
      <c r="X357" s="5"/>
      <c r="Y357" s="190"/>
      <c r="Z357" s="5"/>
      <c r="AA357" s="5"/>
      <c r="AB357" s="5"/>
    </row>
    <row r="358" spans="1:28" ht="15.75" customHeight="1" x14ac:dyDescent="0.25">
      <c r="A358" s="310"/>
      <c r="B358" s="549"/>
      <c r="C358" s="253"/>
      <c r="D358" s="24"/>
      <c r="E358" s="290"/>
      <c r="F358" s="41" t="s">
        <v>11</v>
      </c>
      <c r="G358" s="87">
        <f>G357/G356</f>
        <v>3.1902460372506298</v>
      </c>
      <c r="H358" s="87">
        <f>H357/H356</f>
        <v>3.6053603461010866</v>
      </c>
      <c r="I358" s="357">
        <f>I357/I356</f>
        <v>3.7156009612075365</v>
      </c>
      <c r="J358" s="430"/>
      <c r="K358" s="431">
        <f>I358*(1+J358)</f>
        <v>3.7156009612075365</v>
      </c>
      <c r="L358" s="391"/>
      <c r="M358" s="357">
        <f>K358*(1+L358)</f>
        <v>3.7156009612075365</v>
      </c>
      <c r="N358" s="430"/>
      <c r="O358" s="431">
        <f>M358*(1+N358)</f>
        <v>3.7156009612075365</v>
      </c>
      <c r="Q358" s="135"/>
      <c r="R358" s="171"/>
      <c r="S358" s="171"/>
      <c r="T358" s="171"/>
      <c r="U358" s="5"/>
      <c r="V358" s="301"/>
      <c r="W358" s="301"/>
      <c r="X358" s="301"/>
      <c r="Y358" s="190"/>
      <c r="Z358" s="5"/>
      <c r="AA358" s="5"/>
      <c r="AB358" s="5"/>
    </row>
    <row r="359" spans="1:28" ht="15.75" customHeight="1" x14ac:dyDescent="0.25">
      <c r="A359" s="310"/>
      <c r="B359" s="549"/>
      <c r="C359" s="253"/>
      <c r="D359" s="24">
        <f>C356</f>
        <v>11529.76</v>
      </c>
      <c r="E359" s="290">
        <v>0.54174023931039217</v>
      </c>
      <c r="F359" s="42" t="s">
        <v>12</v>
      </c>
      <c r="G359" s="88">
        <v>250933.75</v>
      </c>
      <c r="H359" s="88">
        <v>165851.79999999999</v>
      </c>
      <c r="I359" s="358">
        <v>139205.95000000001</v>
      </c>
      <c r="J359" s="432"/>
      <c r="K359" s="433">
        <f>I359*(1+J359)</f>
        <v>139205.95000000001</v>
      </c>
      <c r="L359" s="392"/>
      <c r="M359" s="358">
        <f>K359*(1+L359)</f>
        <v>139205.95000000001</v>
      </c>
      <c r="N359" s="432"/>
      <c r="O359" s="433">
        <f>M359*(1+N359)</f>
        <v>139205.95000000001</v>
      </c>
      <c r="Q359" s="136"/>
      <c r="R359" s="172"/>
      <c r="S359" s="172"/>
      <c r="T359" s="172"/>
      <c r="U359" s="5"/>
      <c r="V359" s="301"/>
      <c r="W359" s="301"/>
      <c r="X359" s="301"/>
      <c r="Y359" s="190"/>
      <c r="Z359" s="5"/>
      <c r="AA359" s="5"/>
      <c r="AB359" s="5"/>
    </row>
    <row r="360" spans="1:28" ht="15.75" customHeight="1" x14ac:dyDescent="0.25">
      <c r="A360" s="310"/>
      <c r="B360" s="549"/>
      <c r="C360" s="253"/>
      <c r="D360" s="24"/>
      <c r="E360" s="290"/>
      <c r="F360" s="43" t="s">
        <v>10</v>
      </c>
      <c r="G360" s="89">
        <v>45683.27</v>
      </c>
      <c r="H360" s="89">
        <v>31526.81</v>
      </c>
      <c r="I360" s="359">
        <v>27332.01</v>
      </c>
      <c r="J360" s="434"/>
      <c r="K360" s="435">
        <f>K359*K361</f>
        <v>27332.01</v>
      </c>
      <c r="L360" s="393"/>
      <c r="M360" s="359">
        <f>M359*M361</f>
        <v>27332.01</v>
      </c>
      <c r="N360" s="434"/>
      <c r="O360" s="435">
        <f>O359*O361</f>
        <v>27332.01</v>
      </c>
      <c r="Q360" s="137"/>
      <c r="R360" s="173"/>
      <c r="S360" s="173"/>
      <c r="T360" s="173"/>
      <c r="U360" s="5"/>
      <c r="V360" s="5"/>
      <c r="W360" s="5"/>
      <c r="X360" s="5"/>
      <c r="Y360" s="190"/>
      <c r="Z360" s="5"/>
      <c r="AA360" s="5"/>
      <c r="AB360" s="5"/>
    </row>
    <row r="361" spans="1:28" ht="15.75" customHeight="1" x14ac:dyDescent="0.25">
      <c r="A361" s="310"/>
      <c r="B361" s="549"/>
      <c r="C361" s="253"/>
      <c r="D361" s="24"/>
      <c r="E361" s="290"/>
      <c r="F361" s="44" t="s">
        <v>11</v>
      </c>
      <c r="G361" s="90">
        <f>G360/G359</f>
        <v>0.18205311162806914</v>
      </c>
      <c r="H361" s="90">
        <f>H360/H359</f>
        <v>0.19009024924661658</v>
      </c>
      <c r="I361" s="360">
        <f>I360/I359</f>
        <v>0.19634225404876729</v>
      </c>
      <c r="J361" s="436"/>
      <c r="K361" s="437">
        <f>I361*(1+J361)</f>
        <v>0.19634225404876729</v>
      </c>
      <c r="L361" s="394"/>
      <c r="M361" s="360">
        <f>K361*(1+L361)</f>
        <v>0.19634225404876729</v>
      </c>
      <c r="N361" s="436"/>
      <c r="O361" s="437">
        <f>M361*(1+N361)</f>
        <v>0.19634225404876729</v>
      </c>
      <c r="Q361" s="137"/>
      <c r="R361" s="174"/>
      <c r="S361" s="174"/>
      <c r="T361" s="174"/>
      <c r="U361" s="5"/>
      <c r="V361" s="5"/>
      <c r="W361" s="5"/>
      <c r="X361" s="5"/>
      <c r="Y361" s="190"/>
      <c r="Z361" s="5"/>
      <c r="AA361" s="5"/>
      <c r="AB361" s="5"/>
    </row>
    <row r="362" spans="1:28" ht="15.75" customHeight="1" x14ac:dyDescent="0.25">
      <c r="A362" s="310"/>
      <c r="B362" s="549"/>
      <c r="C362" s="253"/>
      <c r="D362" s="24">
        <f>C356</f>
        <v>11529.76</v>
      </c>
      <c r="E362" s="290">
        <v>0.54174023931039217</v>
      </c>
      <c r="F362" s="45" t="s">
        <v>68</v>
      </c>
      <c r="G362" s="91">
        <v>988972.66</v>
      </c>
      <c r="H362" s="91">
        <v>737013.58</v>
      </c>
      <c r="I362" s="361">
        <v>829875.01</v>
      </c>
      <c r="J362" s="438"/>
      <c r="K362" s="439">
        <f>I362*(1+J362)</f>
        <v>829875.01</v>
      </c>
      <c r="L362" s="395"/>
      <c r="M362" s="361">
        <f>K362*(1+L362)</f>
        <v>829875.01</v>
      </c>
      <c r="N362" s="438"/>
      <c r="O362" s="439">
        <f>M362*(1+N362)</f>
        <v>829875.01</v>
      </c>
      <c r="Q362" s="138"/>
      <c r="R362" s="175"/>
      <c r="S362" s="175"/>
      <c r="T362" s="175"/>
      <c r="U362" s="5"/>
      <c r="V362" s="5"/>
      <c r="W362" s="5"/>
      <c r="X362" s="5"/>
      <c r="Y362" s="190"/>
      <c r="Z362" s="5"/>
      <c r="AA362" s="5"/>
      <c r="AB362" s="5"/>
    </row>
    <row r="363" spans="1:28" ht="15.75" customHeight="1" x14ac:dyDescent="0.25">
      <c r="A363" s="310"/>
      <c r="B363" s="549"/>
      <c r="C363" s="253"/>
      <c r="D363" s="24"/>
      <c r="E363" s="290"/>
      <c r="F363" s="46" t="s">
        <v>10</v>
      </c>
      <c r="G363" s="92">
        <v>89149.63</v>
      </c>
      <c r="H363" s="92">
        <v>79330.39</v>
      </c>
      <c r="I363" s="362">
        <v>84964.81</v>
      </c>
      <c r="J363" s="440"/>
      <c r="K363" s="441">
        <f>K362*K364</f>
        <v>84964.81</v>
      </c>
      <c r="L363" s="396"/>
      <c r="M363" s="362">
        <f>M362*M364</f>
        <v>84964.81</v>
      </c>
      <c r="N363" s="440"/>
      <c r="O363" s="441">
        <f>O362*O364</f>
        <v>84964.81</v>
      </c>
      <c r="Q363" s="139"/>
      <c r="R363" s="176"/>
      <c r="S363" s="176"/>
      <c r="T363" s="176"/>
      <c r="U363" s="5"/>
      <c r="V363" s="5"/>
      <c r="W363" s="5"/>
      <c r="X363" s="5"/>
      <c r="Y363" s="190"/>
      <c r="Z363" s="5"/>
      <c r="AA363" s="5"/>
      <c r="AB363" s="5"/>
    </row>
    <row r="364" spans="1:28" ht="15.75" customHeight="1" x14ac:dyDescent="0.25">
      <c r="A364" s="310"/>
      <c r="B364" s="549"/>
      <c r="C364" s="253"/>
      <c r="D364" s="24"/>
      <c r="E364" s="290"/>
      <c r="F364" s="46" t="s">
        <v>11</v>
      </c>
      <c r="G364" s="92">
        <f>G363/G362</f>
        <v>9.0143674952551267E-2</v>
      </c>
      <c r="H364" s="92">
        <f>H363/H362</f>
        <v>0.10763762317649561</v>
      </c>
      <c r="I364" s="362">
        <f>I363/I362</f>
        <v>0.10238265880545071</v>
      </c>
      <c r="J364" s="440"/>
      <c r="K364" s="441">
        <f>I364*(1+J364)</f>
        <v>0.10238265880545071</v>
      </c>
      <c r="L364" s="396"/>
      <c r="M364" s="362">
        <f>K364*(1+L364)</f>
        <v>0.10238265880545071</v>
      </c>
      <c r="N364" s="440"/>
      <c r="O364" s="441">
        <f>M364*(1+N364)</f>
        <v>0.10238265880545071</v>
      </c>
      <c r="Q364" s="139"/>
      <c r="R364" s="177"/>
      <c r="S364" s="177"/>
      <c r="T364" s="177"/>
      <c r="U364" s="5"/>
      <c r="V364" s="5"/>
      <c r="W364" s="5"/>
      <c r="X364" s="5"/>
      <c r="Y364" s="190"/>
      <c r="Z364" s="5"/>
      <c r="AA364" s="5"/>
      <c r="AB364" s="5"/>
    </row>
    <row r="365" spans="1:28" ht="15.75" customHeight="1" x14ac:dyDescent="0.25">
      <c r="A365" s="310"/>
      <c r="B365" s="549"/>
      <c r="C365" s="253"/>
      <c r="D365" s="24">
        <f>C356</f>
        <v>11529.76</v>
      </c>
      <c r="E365" s="290">
        <v>0.54174023931039217</v>
      </c>
      <c r="F365" s="47" t="s">
        <v>69</v>
      </c>
      <c r="G365" s="93">
        <v>58505.24</v>
      </c>
      <c r="H365" s="93">
        <v>3322.49</v>
      </c>
      <c r="I365" s="363">
        <v>3167.85</v>
      </c>
      <c r="J365" s="442"/>
      <c r="K365" s="443">
        <f>I365*(1+J365)</f>
        <v>3167.85</v>
      </c>
      <c r="L365" s="397"/>
      <c r="M365" s="363">
        <f>K365*(1+L365)</f>
        <v>3167.85</v>
      </c>
      <c r="N365" s="442"/>
      <c r="O365" s="443">
        <f>M365*(1+N365)</f>
        <v>3167.85</v>
      </c>
      <c r="Q365" s="140"/>
      <c r="R365" s="178"/>
      <c r="S365" s="178"/>
      <c r="T365" s="178"/>
      <c r="U365" s="5"/>
      <c r="V365" s="5"/>
      <c r="W365" s="5"/>
      <c r="X365" s="5"/>
      <c r="Y365" s="190"/>
      <c r="Z365" s="5"/>
      <c r="AA365" s="5"/>
      <c r="AB365" s="5"/>
    </row>
    <row r="366" spans="1:28" ht="15.75" customHeight="1" x14ac:dyDescent="0.25">
      <c r="A366" s="310"/>
      <c r="B366" s="549"/>
      <c r="C366" s="253"/>
      <c r="D366" s="24"/>
      <c r="E366" s="290"/>
      <c r="F366" s="48" t="s">
        <v>10</v>
      </c>
      <c r="G366" s="94">
        <v>3846.99</v>
      </c>
      <c r="H366" s="94">
        <v>291.95</v>
      </c>
      <c r="I366" s="364">
        <v>263.27999999999997</v>
      </c>
      <c r="J366" s="444"/>
      <c r="K366" s="445">
        <f>K365*K367</f>
        <v>263.27999999999997</v>
      </c>
      <c r="L366" s="398"/>
      <c r="M366" s="364">
        <f>M365*M367</f>
        <v>263.27999999999997</v>
      </c>
      <c r="N366" s="444"/>
      <c r="O366" s="445">
        <f>O365*O367</f>
        <v>263.27999999999997</v>
      </c>
      <c r="Q366" s="141"/>
      <c r="R366" s="179"/>
      <c r="S366" s="179"/>
      <c r="T366" s="179"/>
      <c r="U366" s="5"/>
      <c r="V366" s="5"/>
      <c r="W366" s="5"/>
      <c r="X366" s="5"/>
      <c r="Y366" s="190"/>
      <c r="Z366" s="5"/>
      <c r="AA366" s="5"/>
      <c r="AB366" s="5"/>
    </row>
    <row r="367" spans="1:28" ht="15.75" customHeight="1" x14ac:dyDescent="0.25">
      <c r="A367" s="310"/>
      <c r="B367" s="549"/>
      <c r="C367" s="253"/>
      <c r="D367" s="24"/>
      <c r="E367" s="290"/>
      <c r="F367" s="49" t="s">
        <v>11</v>
      </c>
      <c r="G367" s="95">
        <f>G366/G365</f>
        <v>6.5754623004708634E-2</v>
      </c>
      <c r="H367" s="95">
        <f>H366/H365</f>
        <v>8.7870843855060513E-2</v>
      </c>
      <c r="I367" s="365">
        <f>I366/I365</f>
        <v>8.3109995738434583E-2</v>
      </c>
      <c r="J367" s="446"/>
      <c r="K367" s="447">
        <f>I367*(1+J367)</f>
        <v>8.3109995738434583E-2</v>
      </c>
      <c r="L367" s="399"/>
      <c r="M367" s="365">
        <f>K367*(1+L367)</f>
        <v>8.3109995738434583E-2</v>
      </c>
      <c r="N367" s="446"/>
      <c r="O367" s="447">
        <f>M367*(1+N367)</f>
        <v>8.3109995738434583E-2</v>
      </c>
      <c r="Q367" s="141"/>
      <c r="R367" s="168"/>
      <c r="S367" s="168"/>
      <c r="T367" s="168"/>
      <c r="U367" s="5"/>
      <c r="V367" s="5"/>
      <c r="W367" s="5"/>
      <c r="X367" s="5"/>
      <c r="Y367" s="190"/>
      <c r="Z367" s="5"/>
      <c r="AA367" s="5"/>
      <c r="AB367" s="5"/>
    </row>
    <row r="368" spans="1:28" ht="15.75" customHeight="1" x14ac:dyDescent="0.25">
      <c r="A368" s="324"/>
      <c r="B368" s="551"/>
      <c r="C368" s="255"/>
      <c r="D368" s="248">
        <f>C356</f>
        <v>11529.76</v>
      </c>
      <c r="E368" s="249">
        <v>0.54174023931039217</v>
      </c>
      <c r="F368" s="52" t="s">
        <v>15</v>
      </c>
      <c r="G368" s="96">
        <f>G357+G360+G363+G366</f>
        <v>175201.38</v>
      </c>
      <c r="H368" s="96">
        <f>H357+H360+H363+H366</f>
        <v>131308.27000000002</v>
      </c>
      <c r="I368" s="366">
        <f>I357+I360+I363+I366</f>
        <v>136851.25</v>
      </c>
      <c r="J368" s="448"/>
      <c r="K368" s="449">
        <f>K357+K360+K363+K366</f>
        <v>136851.25</v>
      </c>
      <c r="L368" s="400"/>
      <c r="M368" s="366">
        <f>M357+M360+M363+M366</f>
        <v>136851.25</v>
      </c>
      <c r="N368" s="448"/>
      <c r="O368" s="449">
        <f>O357+O360+O363+O366</f>
        <v>136851.25</v>
      </c>
      <c r="Q368" s="117"/>
      <c r="R368" s="168"/>
      <c r="S368" s="168"/>
      <c r="T368" s="168"/>
      <c r="U368" s="5"/>
      <c r="V368" s="5"/>
      <c r="W368" s="5"/>
      <c r="X368" s="5"/>
      <c r="Y368" s="190"/>
      <c r="Z368" s="5"/>
      <c r="AA368" s="5"/>
      <c r="AB368" s="5"/>
    </row>
    <row r="369" spans="1:28" ht="15.75" customHeight="1" x14ac:dyDescent="0.25">
      <c r="A369" s="323">
        <v>29</v>
      </c>
      <c r="B369" s="555" t="s">
        <v>88</v>
      </c>
      <c r="C369" s="257">
        <v>515.67999999999995</v>
      </c>
      <c r="D369" s="24">
        <f>C369</f>
        <v>515.67999999999995</v>
      </c>
      <c r="E369" s="290">
        <v>2.4229871793305588E-2</v>
      </c>
      <c r="F369" s="39" t="s">
        <v>67</v>
      </c>
      <c r="G369" s="85">
        <v>512.02</v>
      </c>
      <c r="H369" s="85">
        <v>250.08</v>
      </c>
      <c r="I369" s="355">
        <v>292.39999999999998</v>
      </c>
      <c r="J369" s="426"/>
      <c r="K369" s="427">
        <f>I369*(1+J369)</f>
        <v>292.39999999999998</v>
      </c>
      <c r="L369" s="389"/>
      <c r="M369" s="355">
        <f>K369*(1+L369)</f>
        <v>292.39999999999998</v>
      </c>
      <c r="N369" s="426"/>
      <c r="O369" s="427">
        <f>M369*(1+N369)</f>
        <v>292.39999999999998</v>
      </c>
      <c r="Q369" s="134"/>
      <c r="R369" s="169">
        <f>IF(I369=$I$582*$E369,0,I369)</f>
        <v>292.39999999999998</v>
      </c>
      <c r="S369" s="169">
        <f>IF(H369=$H$582*$E369,0,H369)</f>
        <v>250.08</v>
      </c>
      <c r="T369" s="169">
        <f>IF(G369=$G$582*$E369,0,G369)</f>
        <v>512.02</v>
      </c>
      <c r="U369" s="5"/>
      <c r="V369" s="5"/>
      <c r="W369" s="5"/>
      <c r="X369" s="5"/>
      <c r="Y369" s="190"/>
      <c r="Z369" s="5"/>
      <c r="AA369" s="5"/>
      <c r="AB369" s="5"/>
    </row>
    <row r="370" spans="1:28" ht="15.75" customHeight="1" x14ac:dyDescent="0.25">
      <c r="A370" s="310"/>
      <c r="B370" s="549"/>
      <c r="C370" s="253"/>
      <c r="D370" s="24"/>
      <c r="E370" s="290"/>
      <c r="F370" s="40" t="s">
        <v>10</v>
      </c>
      <c r="G370" s="86">
        <v>1633.46</v>
      </c>
      <c r="H370" s="86">
        <v>901.64</v>
      </c>
      <c r="I370" s="356">
        <v>1086.45</v>
      </c>
      <c r="J370" s="428"/>
      <c r="K370" s="429">
        <f>K369*K371</f>
        <v>1086.45</v>
      </c>
      <c r="L370" s="390"/>
      <c r="M370" s="356">
        <f>M369*M371</f>
        <v>1086.45</v>
      </c>
      <c r="N370" s="428"/>
      <c r="O370" s="429">
        <f>O369*O371</f>
        <v>1086.45</v>
      </c>
      <c r="Q370" s="135"/>
      <c r="R370" s="170">
        <f>IF(I370=$I$583*$E369,0,I370)</f>
        <v>1086.45</v>
      </c>
      <c r="S370" s="170">
        <f>IF(H370=$H$583*$E369,0,H370)</f>
        <v>901.64</v>
      </c>
      <c r="T370" s="170">
        <f>IF(G370=$G$583*$E369,0,G370)</f>
        <v>1633.46</v>
      </c>
      <c r="U370" s="5"/>
      <c r="V370" s="5"/>
      <c r="W370" s="5"/>
      <c r="X370" s="5"/>
      <c r="Y370" s="190"/>
      <c r="Z370" s="5"/>
      <c r="AA370" s="5"/>
      <c r="AB370" s="5"/>
    </row>
    <row r="371" spans="1:28" ht="15.75" customHeight="1" x14ac:dyDescent="0.25">
      <c r="A371" s="310"/>
      <c r="B371" s="549"/>
      <c r="C371" s="253"/>
      <c r="D371" s="24"/>
      <c r="E371" s="290"/>
      <c r="F371" s="41" t="s">
        <v>11</v>
      </c>
      <c r="G371" s="87">
        <f>G370/G369</f>
        <v>3.1902269442599902</v>
      </c>
      <c r="H371" s="87">
        <f>H370/H369</f>
        <v>3.605406269993602</v>
      </c>
      <c r="I371" s="357">
        <f>I370/I369</f>
        <v>3.7156292749658006</v>
      </c>
      <c r="J371" s="430"/>
      <c r="K371" s="431">
        <f>I371*(1+J371)</f>
        <v>3.7156292749658006</v>
      </c>
      <c r="L371" s="391"/>
      <c r="M371" s="357">
        <f>K371*(1+L371)</f>
        <v>3.7156292749658006</v>
      </c>
      <c r="N371" s="430"/>
      <c r="O371" s="431">
        <f>M371*(1+N371)</f>
        <v>3.7156292749658006</v>
      </c>
      <c r="Q371" s="135"/>
      <c r="R371" s="171"/>
      <c r="S371" s="171"/>
      <c r="T371" s="171"/>
      <c r="U371" s="5"/>
      <c r="V371" s="5"/>
      <c r="W371" s="5"/>
      <c r="X371" s="5"/>
      <c r="Y371" s="190"/>
      <c r="Z371" s="5"/>
      <c r="AA371" s="5"/>
      <c r="AB371" s="5"/>
    </row>
    <row r="372" spans="1:28" ht="15.75" customHeight="1" x14ac:dyDescent="0.25">
      <c r="A372" s="310"/>
      <c r="B372" s="549"/>
      <c r="C372" s="253"/>
      <c r="D372" s="24">
        <f>C369</f>
        <v>515.67999999999995</v>
      </c>
      <c r="E372" s="290">
        <v>2.4229871793305588E-2</v>
      </c>
      <c r="F372" s="42" t="s">
        <v>12</v>
      </c>
      <c r="G372" s="88">
        <v>11223.26</v>
      </c>
      <c r="H372" s="88">
        <v>7417.89</v>
      </c>
      <c r="I372" s="358">
        <v>6226.12</v>
      </c>
      <c r="J372" s="432"/>
      <c r="K372" s="433">
        <f>I372*(1+J372)</f>
        <v>6226.12</v>
      </c>
      <c r="L372" s="392"/>
      <c r="M372" s="358">
        <f>K372*(1+L372)</f>
        <v>6226.12</v>
      </c>
      <c r="N372" s="432"/>
      <c r="O372" s="433">
        <f>M372*(1+N372)</f>
        <v>6226.12</v>
      </c>
      <c r="Q372" s="136"/>
      <c r="R372" s="172">
        <f>IF(I372=$I$585*$E372,0,I372)</f>
        <v>6226.12</v>
      </c>
      <c r="S372" s="172">
        <f>IF(H372=$H$585*$E372,0,H372)</f>
        <v>7417.89</v>
      </c>
      <c r="T372" s="172">
        <f>IF(G372=$G$585*$E372,0,G372)</f>
        <v>11223.26</v>
      </c>
      <c r="U372" s="5"/>
      <c r="V372" s="5"/>
      <c r="W372" s="5"/>
      <c r="X372" s="5"/>
      <c r="Y372" s="190"/>
      <c r="Z372" s="5"/>
      <c r="AA372" s="5"/>
      <c r="AB372" s="5"/>
    </row>
    <row r="373" spans="1:28" ht="15.75" customHeight="1" x14ac:dyDescent="0.25">
      <c r="A373" s="310"/>
      <c r="B373" s="549"/>
      <c r="C373" s="253"/>
      <c r="D373" s="24"/>
      <c r="E373" s="290"/>
      <c r="F373" s="43" t="s">
        <v>10</v>
      </c>
      <c r="G373" s="89">
        <v>2043.23</v>
      </c>
      <c r="H373" s="89">
        <v>1410.07</v>
      </c>
      <c r="I373" s="359">
        <v>1222.45</v>
      </c>
      <c r="J373" s="434"/>
      <c r="K373" s="435">
        <f>K372*K374</f>
        <v>1222.45</v>
      </c>
      <c r="L373" s="393"/>
      <c r="M373" s="359">
        <f>M372*M374</f>
        <v>1222.45</v>
      </c>
      <c r="N373" s="434"/>
      <c r="O373" s="435">
        <f>O372*O374</f>
        <v>1222.45</v>
      </c>
      <c r="Q373" s="137"/>
      <c r="R373" s="173">
        <f>IF(I373=$I$586*$E372,0,I373)</f>
        <v>1222.45</v>
      </c>
      <c r="S373" s="173">
        <f>IF(H373=$H$586*$E372,0,H373)</f>
        <v>1410.07</v>
      </c>
      <c r="T373" s="173">
        <f>IF(G373=$G$586*$E372,0,G373)</f>
        <v>2043.23</v>
      </c>
      <c r="U373" s="5"/>
      <c r="V373" s="5"/>
      <c r="W373" s="5"/>
      <c r="X373" s="5"/>
      <c r="Y373" s="190"/>
      <c r="Z373" s="5"/>
      <c r="AA373" s="5"/>
      <c r="AB373" s="5"/>
    </row>
    <row r="374" spans="1:28" ht="15.75" customHeight="1" x14ac:dyDescent="0.25">
      <c r="A374" s="310"/>
      <c r="B374" s="549"/>
      <c r="C374" s="253"/>
      <c r="D374" s="24"/>
      <c r="E374" s="290"/>
      <c r="F374" s="44" t="s">
        <v>11</v>
      </c>
      <c r="G374" s="90">
        <f>G373/G372</f>
        <v>0.18205316458854201</v>
      </c>
      <c r="H374" s="90">
        <f>H373/H372</f>
        <v>0.19009044350886842</v>
      </c>
      <c r="I374" s="360">
        <f>I373/I372</f>
        <v>0.19634218421745808</v>
      </c>
      <c r="J374" s="436"/>
      <c r="K374" s="437">
        <f>I374*(1+J374)</f>
        <v>0.19634218421745808</v>
      </c>
      <c r="L374" s="394"/>
      <c r="M374" s="360">
        <f>K374*(1+L374)</f>
        <v>0.19634218421745808</v>
      </c>
      <c r="N374" s="436"/>
      <c r="O374" s="437">
        <f>M374*(1+N374)</f>
        <v>0.19634218421745808</v>
      </c>
      <c r="Q374" s="137"/>
      <c r="R374" s="174"/>
      <c r="S374" s="174"/>
      <c r="T374" s="174"/>
      <c r="U374" s="5"/>
      <c r="V374" s="5"/>
      <c r="W374" s="5"/>
      <c r="X374" s="5"/>
      <c r="Y374" s="190"/>
      <c r="Z374" s="5"/>
      <c r="AA374" s="5"/>
      <c r="AB374" s="5"/>
    </row>
    <row r="375" spans="1:28" ht="15.75" customHeight="1" x14ac:dyDescent="0.25">
      <c r="A375" s="310"/>
      <c r="B375" s="549"/>
      <c r="C375" s="253"/>
      <c r="D375" s="24">
        <f>C369</f>
        <v>515.67999999999995</v>
      </c>
      <c r="E375" s="290">
        <v>2.4229871793305588E-2</v>
      </c>
      <c r="F375" s="45" t="s">
        <v>68</v>
      </c>
      <c r="G375" s="91">
        <v>44232.79</v>
      </c>
      <c r="H375" s="91">
        <v>32963.67</v>
      </c>
      <c r="I375" s="361">
        <v>37116.99</v>
      </c>
      <c r="J375" s="438"/>
      <c r="K375" s="439">
        <f>I375*(1+J375)</f>
        <v>37116.99</v>
      </c>
      <c r="L375" s="395"/>
      <c r="M375" s="361">
        <f>K375*(1+L375)</f>
        <v>37116.99</v>
      </c>
      <c r="N375" s="438"/>
      <c r="O375" s="439">
        <f>M375*(1+N375)</f>
        <v>37116.99</v>
      </c>
      <c r="Q375" s="138"/>
      <c r="R375" s="175">
        <f>IF(I375=$I$588*$E375,0,I375)</f>
        <v>37116.99</v>
      </c>
      <c r="S375" s="175">
        <f>IF(H375=$H$588*$E375,0,H375)</f>
        <v>32963.67</v>
      </c>
      <c r="T375" s="175">
        <f>IF(G375=$G$588*$E375,0,G375)</f>
        <v>44232.79</v>
      </c>
      <c r="U375" s="5"/>
      <c r="V375" s="5"/>
      <c r="W375" s="5"/>
      <c r="X375" s="5"/>
      <c r="Y375" s="190"/>
      <c r="Z375" s="5"/>
      <c r="AA375" s="5"/>
      <c r="AB375" s="5"/>
    </row>
    <row r="376" spans="1:28" ht="15.75" customHeight="1" x14ac:dyDescent="0.25">
      <c r="A376" s="310"/>
      <c r="B376" s="549"/>
      <c r="C376" s="253"/>
      <c r="D376" s="24"/>
      <c r="E376" s="290"/>
      <c r="F376" s="46" t="s">
        <v>10</v>
      </c>
      <c r="G376" s="92">
        <v>3987.31</v>
      </c>
      <c r="H376" s="92">
        <v>3548.13</v>
      </c>
      <c r="I376" s="362">
        <v>3800.14</v>
      </c>
      <c r="J376" s="440"/>
      <c r="K376" s="441">
        <f>K375*K377</f>
        <v>3800.14</v>
      </c>
      <c r="L376" s="396"/>
      <c r="M376" s="362">
        <f>M375*M377</f>
        <v>3800.14</v>
      </c>
      <c r="N376" s="440"/>
      <c r="O376" s="441">
        <f>O375*O377</f>
        <v>3800.14</v>
      </c>
      <c r="Q376" s="139"/>
      <c r="R376" s="176">
        <f>IF(I376=$I$589*$E375,0,I376)</f>
        <v>3800.14</v>
      </c>
      <c r="S376" s="176">
        <f>IF(H376=$H$589*$E375,0,H376)</f>
        <v>3548.13</v>
      </c>
      <c r="T376" s="176">
        <f>IF(G376=$G$589*$E375,0,G376)</f>
        <v>3987.31</v>
      </c>
      <c r="U376" s="5"/>
      <c r="V376" s="5"/>
      <c r="W376" s="5"/>
      <c r="X376" s="5"/>
      <c r="Y376" s="190"/>
      <c r="Z376" s="5"/>
      <c r="AA376" s="5"/>
      <c r="AB376" s="5"/>
    </row>
    <row r="377" spans="1:28" ht="15.75" customHeight="1" x14ac:dyDescent="0.25">
      <c r="A377" s="310"/>
      <c r="B377" s="549"/>
      <c r="C377" s="253"/>
      <c r="D377" s="24"/>
      <c r="E377" s="290"/>
      <c r="F377" s="46" t="s">
        <v>11</v>
      </c>
      <c r="G377" s="92">
        <f>G376/G375</f>
        <v>9.0143759866831819E-2</v>
      </c>
      <c r="H377" s="92">
        <f>H376/H375</f>
        <v>0.10763759011056719</v>
      </c>
      <c r="I377" s="362">
        <f>I376/I375</f>
        <v>0.1023827632574732</v>
      </c>
      <c r="J377" s="440"/>
      <c r="K377" s="441">
        <f>I377*(1+J377)</f>
        <v>0.1023827632574732</v>
      </c>
      <c r="L377" s="396"/>
      <c r="M377" s="362">
        <f>K377*(1+L377)</f>
        <v>0.1023827632574732</v>
      </c>
      <c r="N377" s="440"/>
      <c r="O377" s="441">
        <f>M377*(1+N377)</f>
        <v>0.1023827632574732</v>
      </c>
      <c r="Q377" s="139"/>
      <c r="R377" s="177"/>
      <c r="S377" s="177"/>
      <c r="T377" s="177"/>
      <c r="U377" s="5"/>
      <c r="V377" s="5"/>
      <c r="W377" s="5"/>
      <c r="X377" s="5"/>
      <c r="Y377" s="190"/>
      <c r="Z377" s="5"/>
      <c r="AA377" s="5"/>
      <c r="AB377" s="5"/>
    </row>
    <row r="378" spans="1:28" ht="15.75" hidden="1" customHeight="1" x14ac:dyDescent="0.25">
      <c r="A378" s="310"/>
      <c r="B378" s="549"/>
      <c r="C378" s="253"/>
      <c r="D378" s="24"/>
      <c r="E378" s="290">
        <v>2.4229871793305588E-2</v>
      </c>
      <c r="F378" s="47" t="s">
        <v>69</v>
      </c>
      <c r="G378" s="93">
        <v>0</v>
      </c>
      <c r="H378" s="93">
        <v>0</v>
      </c>
      <c r="I378" s="363">
        <v>0</v>
      </c>
      <c r="J378" s="442"/>
      <c r="K378" s="443">
        <v>0</v>
      </c>
      <c r="L378" s="397"/>
      <c r="M378" s="363">
        <v>0</v>
      </c>
      <c r="N378" s="442"/>
      <c r="O378" s="443">
        <v>0</v>
      </c>
      <c r="Q378" s="140"/>
      <c r="R378" s="178">
        <f>IF(I378=$I$591*$E378,0,I378)</f>
        <v>0</v>
      </c>
      <c r="S378" s="178">
        <f>IF(H378=$H$591*$E378,0,H378)</f>
        <v>0</v>
      </c>
      <c r="T378" s="178">
        <f>IF(G378=$G$591*$E378,0,G378)</f>
        <v>0</v>
      </c>
      <c r="U378" s="5"/>
      <c r="V378" s="5"/>
      <c r="W378" s="5"/>
      <c r="X378" s="5"/>
      <c r="Y378" s="190"/>
      <c r="Z378" s="5"/>
      <c r="AA378" s="5"/>
      <c r="AB378" s="5"/>
    </row>
    <row r="379" spans="1:28" ht="15.75" hidden="1" customHeight="1" x14ac:dyDescent="0.25">
      <c r="A379" s="310"/>
      <c r="B379" s="549"/>
      <c r="C379" s="253"/>
      <c r="D379" s="24"/>
      <c r="E379" s="290"/>
      <c r="F379" s="48" t="s">
        <v>10</v>
      </c>
      <c r="G379" s="94">
        <v>0</v>
      </c>
      <c r="H379" s="94">
        <v>0</v>
      </c>
      <c r="I379" s="364">
        <v>0</v>
      </c>
      <c r="J379" s="444"/>
      <c r="K379" s="445">
        <v>0</v>
      </c>
      <c r="L379" s="398"/>
      <c r="M379" s="364">
        <v>0</v>
      </c>
      <c r="N379" s="444"/>
      <c r="O379" s="445">
        <v>0</v>
      </c>
      <c r="Q379" s="141"/>
      <c r="R379" s="179">
        <f>IF(I379=$I$592*$E378,0,I379)</f>
        <v>0</v>
      </c>
      <c r="S379" s="179">
        <f>IF(H379=$H$592*$E378,0,H379)</f>
        <v>0</v>
      </c>
      <c r="T379" s="179">
        <f>IF(G379=$G$592*$E378,0,G379)</f>
        <v>0</v>
      </c>
      <c r="U379" s="5"/>
      <c r="V379" s="5"/>
      <c r="W379" s="5"/>
      <c r="X379" s="5"/>
      <c r="Y379" s="190"/>
      <c r="Z379" s="5"/>
      <c r="AA379" s="5"/>
      <c r="AB379" s="5"/>
    </row>
    <row r="380" spans="1:28" ht="15.75" hidden="1" customHeight="1" x14ac:dyDescent="0.25">
      <c r="A380" s="310"/>
      <c r="B380" s="549"/>
      <c r="C380" s="253"/>
      <c r="D380" s="24"/>
      <c r="E380" s="290"/>
      <c r="F380" s="49" t="s">
        <v>11</v>
      </c>
      <c r="G380" s="95" t="e">
        <f>G379/G378</f>
        <v>#DIV/0!</v>
      </c>
      <c r="H380" s="95" t="e">
        <f>H379/H378</f>
        <v>#DIV/0!</v>
      </c>
      <c r="I380" s="365" t="e">
        <f>I379/I378</f>
        <v>#DIV/0!</v>
      </c>
      <c r="J380" s="446"/>
      <c r="K380" s="447" t="e">
        <f>K379/K378</f>
        <v>#DIV/0!</v>
      </c>
      <c r="L380" s="399"/>
      <c r="M380" s="365" t="e">
        <f>M379/M378</f>
        <v>#DIV/0!</v>
      </c>
      <c r="N380" s="446"/>
      <c r="O380" s="447" t="e">
        <f>O379/O378</f>
        <v>#DIV/0!</v>
      </c>
      <c r="Q380" s="141"/>
      <c r="R380" s="168"/>
      <c r="S380" s="168"/>
      <c r="T380" s="168"/>
      <c r="U380" s="5"/>
      <c r="V380" s="5"/>
      <c r="W380" s="5"/>
      <c r="X380" s="5"/>
      <c r="Y380" s="190"/>
      <c r="Z380" s="5"/>
      <c r="AA380" s="5"/>
      <c r="AB380" s="5"/>
    </row>
    <row r="381" spans="1:28" ht="15.75" customHeight="1" x14ac:dyDescent="0.25">
      <c r="A381" s="324"/>
      <c r="B381" s="254"/>
      <c r="C381" s="255"/>
      <c r="D381" s="248">
        <f>C369</f>
        <v>515.67999999999995</v>
      </c>
      <c r="E381" s="249">
        <v>2.4229871793305588E-2</v>
      </c>
      <c r="F381" s="52" t="s">
        <v>15</v>
      </c>
      <c r="G381" s="501">
        <f>G370+G373+G376+G379</f>
        <v>7664</v>
      </c>
      <c r="H381" s="501">
        <f>H370+H373+H376+H379</f>
        <v>5859.84</v>
      </c>
      <c r="I381" s="502">
        <f>I370+I373+I376+I379</f>
        <v>6109.04</v>
      </c>
      <c r="J381" s="503"/>
      <c r="K381" s="504">
        <f>K370+K373+K376+K379</f>
        <v>6109.04</v>
      </c>
      <c r="L381" s="505"/>
      <c r="M381" s="502">
        <f>M370+M373+M376+M379</f>
        <v>6109.04</v>
      </c>
      <c r="N381" s="503"/>
      <c r="O381" s="504">
        <f>O370+O373+O376+O379</f>
        <v>6109.04</v>
      </c>
      <c r="Q381" s="117"/>
      <c r="R381" s="168"/>
      <c r="S381" s="168"/>
      <c r="T381" s="168"/>
      <c r="U381" s="5"/>
      <c r="V381" s="5"/>
      <c r="W381" s="5"/>
      <c r="X381" s="5"/>
      <c r="Y381" s="190"/>
      <c r="Z381" s="5"/>
      <c r="AA381" s="5"/>
      <c r="AB381" s="5"/>
    </row>
    <row r="382" spans="1:28" ht="15.75" customHeight="1" x14ac:dyDescent="0.25">
      <c r="A382" s="323">
        <v>30</v>
      </c>
      <c r="B382" s="555" t="s">
        <v>90</v>
      </c>
      <c r="C382" s="257">
        <v>1086.05</v>
      </c>
      <c r="D382" s="24">
        <f>C382</f>
        <v>1086.05</v>
      </c>
      <c r="E382" s="290">
        <f>D382/$D$570</f>
        <v>1.1594188850136378E-2</v>
      </c>
      <c r="F382" s="39" t="s">
        <v>67</v>
      </c>
      <c r="G382" s="85">
        <v>1078.3399999999999</v>
      </c>
      <c r="H382" s="85">
        <v>526.69000000000005</v>
      </c>
      <c r="I382" s="355">
        <v>615.80999999999995</v>
      </c>
      <c r="J382" s="426"/>
      <c r="K382" s="427">
        <f>I382*(1+J382)</f>
        <v>615.80999999999995</v>
      </c>
      <c r="L382" s="389"/>
      <c r="M382" s="355">
        <f>K382*(1+L382)</f>
        <v>615.80999999999995</v>
      </c>
      <c r="N382" s="426"/>
      <c r="O382" s="427">
        <f>M382*(1+N382)</f>
        <v>615.80999999999995</v>
      </c>
      <c r="Q382" s="134"/>
      <c r="R382" s="169">
        <f>IF(I382=$I$582*$E382,0,I382)</f>
        <v>615.80999999999995</v>
      </c>
      <c r="S382" s="169">
        <f>IF(H382=$H$582*$E382,0,H382)</f>
        <v>526.69000000000005</v>
      </c>
      <c r="T382" s="169">
        <f>IF(G382=$G$582*$E382,0,G382)</f>
        <v>1078.3399999999999</v>
      </c>
      <c r="U382" s="5"/>
      <c r="V382" s="5"/>
      <c r="W382" s="5"/>
      <c r="X382" s="5"/>
      <c r="Y382" s="190"/>
      <c r="Z382" s="5"/>
      <c r="AA382" s="5"/>
      <c r="AB382" s="5"/>
    </row>
    <row r="383" spans="1:28" ht="15.75" customHeight="1" x14ac:dyDescent="0.25">
      <c r="A383" s="310"/>
      <c r="B383" s="549"/>
      <c r="C383" s="253"/>
      <c r="D383" s="24"/>
      <c r="E383" s="290"/>
      <c r="F383" s="40" t="s">
        <v>10</v>
      </c>
      <c r="G383" s="86">
        <v>3440.16</v>
      </c>
      <c r="H383" s="86">
        <v>1898.9</v>
      </c>
      <c r="I383" s="356">
        <v>2288.11</v>
      </c>
      <c r="J383" s="428"/>
      <c r="K383" s="429">
        <f>K382*K384</f>
        <v>2288.11</v>
      </c>
      <c r="L383" s="390"/>
      <c r="M383" s="356">
        <f>M382*M384</f>
        <v>2288.11</v>
      </c>
      <c r="N383" s="428"/>
      <c r="O383" s="429">
        <f>O382*O384</f>
        <v>2288.11</v>
      </c>
      <c r="Q383" s="135"/>
      <c r="R383" s="170">
        <f>IF(I383=$I$583*$E382,0,I383)</f>
        <v>2288.11</v>
      </c>
      <c r="S383" s="170">
        <f>IF(H383=$H$583*$E382,0,H383)</f>
        <v>1898.9</v>
      </c>
      <c r="T383" s="170">
        <f>IF(G383=$G$583*$E382,0,G383)</f>
        <v>3440.16</v>
      </c>
      <c r="U383" s="5"/>
      <c r="V383" s="5"/>
      <c r="W383" s="5"/>
      <c r="X383" s="5"/>
      <c r="Y383" s="190"/>
      <c r="Z383" s="5"/>
      <c r="AA383" s="5"/>
      <c r="AB383" s="5"/>
    </row>
    <row r="384" spans="1:28" ht="15.75" customHeight="1" x14ac:dyDescent="0.25">
      <c r="A384" s="310"/>
      <c r="B384" s="549"/>
      <c r="C384" s="253"/>
      <c r="D384" s="24"/>
      <c r="E384" s="290"/>
      <c r="F384" s="41" t="s">
        <v>11</v>
      </c>
      <c r="G384" s="87">
        <f>G383/G382</f>
        <v>3.1902368455218206</v>
      </c>
      <c r="H384" s="87">
        <f>H383/H382</f>
        <v>3.6053465985684174</v>
      </c>
      <c r="I384" s="357">
        <f>I383/I382</f>
        <v>3.7156103343563767</v>
      </c>
      <c r="J384" s="430"/>
      <c r="K384" s="431">
        <f>I384*(1+J384)</f>
        <v>3.7156103343563767</v>
      </c>
      <c r="L384" s="391"/>
      <c r="M384" s="357">
        <f>K384*(1+L384)</f>
        <v>3.7156103343563767</v>
      </c>
      <c r="N384" s="430"/>
      <c r="O384" s="431">
        <f>M384*(1+N384)</f>
        <v>3.7156103343563767</v>
      </c>
      <c r="Q384" s="135"/>
      <c r="R384" s="171"/>
      <c r="S384" s="171"/>
      <c r="T384" s="171"/>
      <c r="U384" s="5"/>
      <c r="V384" s="5"/>
      <c r="W384" s="5"/>
      <c r="X384" s="5"/>
      <c r="Y384" s="190"/>
      <c r="Z384" s="5"/>
      <c r="AA384" s="5"/>
      <c r="AB384" s="5"/>
    </row>
    <row r="385" spans="1:28" ht="15.75" customHeight="1" x14ac:dyDescent="0.25">
      <c r="A385" s="310"/>
      <c r="B385" s="549"/>
      <c r="C385" s="253"/>
      <c r="D385" s="24">
        <f>C382</f>
        <v>1086.05</v>
      </c>
      <c r="E385" s="290">
        <f>D385/$D$570</f>
        <v>1.1594188850136378E-2</v>
      </c>
      <c r="F385" s="42" t="s">
        <v>12</v>
      </c>
      <c r="G385" s="88">
        <v>23636.799999999999</v>
      </c>
      <c r="H385" s="88">
        <v>15622.47</v>
      </c>
      <c r="I385" s="358">
        <v>13112.56</v>
      </c>
      <c r="J385" s="432"/>
      <c r="K385" s="433">
        <f>I385*(1+J385)</f>
        <v>13112.56</v>
      </c>
      <c r="L385" s="392"/>
      <c r="M385" s="358">
        <f>K385*(1+L385)</f>
        <v>13112.56</v>
      </c>
      <c r="N385" s="432"/>
      <c r="O385" s="433">
        <f>M385*(1+N385)</f>
        <v>13112.56</v>
      </c>
      <c r="Q385" s="136"/>
      <c r="R385" s="172">
        <f>IF(I385=$I$585*$E385,0,I385)</f>
        <v>13112.56</v>
      </c>
      <c r="S385" s="172">
        <f>IF(H385=$H$585*$E385,0,H385)</f>
        <v>15622.47</v>
      </c>
      <c r="T385" s="172">
        <f>IF(G385=$G$585*$E385,0,G385)</f>
        <v>23636.799999999999</v>
      </c>
      <c r="U385" s="5"/>
      <c r="V385" s="5"/>
      <c r="W385" s="5"/>
      <c r="X385" s="5"/>
      <c r="Y385" s="190"/>
      <c r="Z385" s="5"/>
      <c r="AA385" s="5"/>
      <c r="AB385" s="5"/>
    </row>
    <row r="386" spans="1:28" ht="15.75" customHeight="1" x14ac:dyDescent="0.25">
      <c r="A386" s="310"/>
      <c r="B386" s="549"/>
      <c r="C386" s="253"/>
      <c r="D386" s="24"/>
      <c r="E386" s="290"/>
      <c r="F386" s="43" t="s">
        <v>10</v>
      </c>
      <c r="G386" s="89">
        <v>4303.1499999999996</v>
      </c>
      <c r="H386" s="89">
        <v>2969.68</v>
      </c>
      <c r="I386" s="359">
        <v>2574.5500000000002</v>
      </c>
      <c r="J386" s="434"/>
      <c r="K386" s="435">
        <f>K385*K387</f>
        <v>2574.5500000000002</v>
      </c>
      <c r="L386" s="393"/>
      <c r="M386" s="359">
        <f>M385*M387</f>
        <v>2574.5500000000002</v>
      </c>
      <c r="N386" s="434"/>
      <c r="O386" s="435">
        <f>O385*O387</f>
        <v>2574.5500000000002</v>
      </c>
      <c r="Q386" s="137"/>
      <c r="R386" s="173">
        <f>IF(I386=$I$586*$E385,0,I386)</f>
        <v>2574.5500000000002</v>
      </c>
      <c r="S386" s="173">
        <f>IF(H386=$H$586*$E385,0,H386)</f>
        <v>2969.68</v>
      </c>
      <c r="T386" s="173">
        <f>IF(G386=$G$586*$E385,0,G386)</f>
        <v>4303.1499999999996</v>
      </c>
      <c r="U386" s="5"/>
      <c r="V386" s="5"/>
      <c r="W386" s="5"/>
      <c r="X386" s="5"/>
      <c r="Y386" s="190"/>
      <c r="Z386" s="5"/>
      <c r="AA386" s="5"/>
      <c r="AB386" s="5"/>
    </row>
    <row r="387" spans="1:28" ht="15.75" customHeight="1" x14ac:dyDescent="0.25">
      <c r="A387" s="310"/>
      <c r="B387" s="549"/>
      <c r="C387" s="253"/>
      <c r="D387" s="24"/>
      <c r="E387" s="290"/>
      <c r="F387" s="44" t="s">
        <v>11</v>
      </c>
      <c r="G387" s="90">
        <f>G386/G385</f>
        <v>0.18205298517565829</v>
      </c>
      <c r="H387" s="90">
        <f>H386/H385</f>
        <v>0.1900902994212823</v>
      </c>
      <c r="I387" s="360">
        <f>I386/I385</f>
        <v>0.19634228556437494</v>
      </c>
      <c r="J387" s="436"/>
      <c r="K387" s="437">
        <f>I387*(1+J387)</f>
        <v>0.19634228556437494</v>
      </c>
      <c r="L387" s="394"/>
      <c r="M387" s="360">
        <f>K387*(1+L387)</f>
        <v>0.19634228556437494</v>
      </c>
      <c r="N387" s="436"/>
      <c r="O387" s="437">
        <f>M387*(1+N387)</f>
        <v>0.19634228556437494</v>
      </c>
      <c r="Q387" s="137"/>
      <c r="R387" s="174"/>
      <c r="S387" s="174"/>
      <c r="T387" s="174"/>
      <c r="U387" s="5"/>
      <c r="V387" s="5"/>
      <c r="W387" s="5"/>
      <c r="X387" s="5"/>
      <c r="Y387" s="190"/>
      <c r="Z387" s="5"/>
      <c r="AA387" s="5"/>
      <c r="AB387" s="5"/>
    </row>
    <row r="388" spans="1:28" ht="15.75" customHeight="1" x14ac:dyDescent="0.25">
      <c r="A388" s="310"/>
      <c r="B388" s="549"/>
      <c r="C388" s="253"/>
      <c r="D388" s="24">
        <f>C382</f>
        <v>1086.05</v>
      </c>
      <c r="E388" s="290">
        <f>D388/$D$573</f>
        <v>1.1690096337243794E-2</v>
      </c>
      <c r="F388" s="45" t="s">
        <v>68</v>
      </c>
      <c r="G388" s="91">
        <v>93156.64</v>
      </c>
      <c r="H388" s="91">
        <v>69423.27</v>
      </c>
      <c r="I388" s="361">
        <v>78170.38</v>
      </c>
      <c r="J388" s="438"/>
      <c r="K388" s="439">
        <f>I388*(1+J388)</f>
        <v>78170.38</v>
      </c>
      <c r="L388" s="395"/>
      <c r="M388" s="361">
        <f>K388*(1+L388)</f>
        <v>78170.38</v>
      </c>
      <c r="N388" s="438"/>
      <c r="O388" s="439">
        <f>M388*(1+N388)</f>
        <v>78170.38</v>
      </c>
      <c r="Q388" s="138"/>
      <c r="R388" s="175">
        <f>IF(I388=$I$588*$E388,0,I388)</f>
        <v>78170.38</v>
      </c>
      <c r="S388" s="175">
        <f>IF(H388=$H$588*$E388,0,H388)</f>
        <v>69423.27</v>
      </c>
      <c r="T388" s="175">
        <f>IF(G388=$G$588*$E388,0,G388)</f>
        <v>93156.64</v>
      </c>
      <c r="U388" s="5"/>
      <c r="V388" s="5"/>
      <c r="W388" s="5"/>
      <c r="X388" s="5"/>
      <c r="Y388" s="190"/>
      <c r="Z388" s="5"/>
      <c r="AA388" s="5"/>
      <c r="AB388" s="5"/>
    </row>
    <row r="389" spans="1:28" ht="15.75" customHeight="1" x14ac:dyDescent="0.25">
      <c r="A389" s="310"/>
      <c r="B389" s="549"/>
      <c r="C389" s="253"/>
      <c r="D389" s="24"/>
      <c r="E389" s="290"/>
      <c r="F389" s="46" t="s">
        <v>10</v>
      </c>
      <c r="G389" s="92">
        <v>8397.48</v>
      </c>
      <c r="H389" s="92">
        <v>7472.56</v>
      </c>
      <c r="I389" s="362">
        <v>8003.29</v>
      </c>
      <c r="J389" s="440"/>
      <c r="K389" s="441">
        <f>K388*K390</f>
        <v>8003.29</v>
      </c>
      <c r="L389" s="396"/>
      <c r="M389" s="362">
        <f>M388*M390</f>
        <v>8003.29</v>
      </c>
      <c r="N389" s="440"/>
      <c r="O389" s="441">
        <f>O388*O390</f>
        <v>8003.29</v>
      </c>
      <c r="Q389" s="139"/>
      <c r="R389" s="176">
        <f>IF(I389=$I$589*$E388,0,I389)</f>
        <v>8003.29</v>
      </c>
      <c r="S389" s="176">
        <f>IF(H389=$H$589*$E388,0,H389)</f>
        <v>7472.56</v>
      </c>
      <c r="T389" s="176">
        <f>IF(G389=$G$589*$E388,0,G389)</f>
        <v>8397.48</v>
      </c>
      <c r="U389" s="5"/>
      <c r="V389" s="5"/>
      <c r="W389" s="5"/>
      <c r="X389" s="5"/>
      <c r="Y389" s="190"/>
      <c r="Z389" s="5"/>
      <c r="AA389" s="5"/>
      <c r="AB389" s="5"/>
    </row>
    <row r="390" spans="1:28" ht="15.75" customHeight="1" x14ac:dyDescent="0.25">
      <c r="A390" s="310"/>
      <c r="B390" s="549"/>
      <c r="C390" s="253"/>
      <c r="D390" s="24"/>
      <c r="E390" s="290"/>
      <c r="F390" s="46" t="s">
        <v>11</v>
      </c>
      <c r="G390" s="92">
        <f>G389/G388</f>
        <v>9.0143654816232099E-2</v>
      </c>
      <c r="H390" s="92">
        <f>H389/H388</f>
        <v>0.10763768402151036</v>
      </c>
      <c r="I390" s="362">
        <f>I389/I388</f>
        <v>0.10238264160926427</v>
      </c>
      <c r="J390" s="440"/>
      <c r="K390" s="441">
        <f>I390*(1+J390)</f>
        <v>0.10238264160926427</v>
      </c>
      <c r="L390" s="396"/>
      <c r="M390" s="362">
        <f>K390*(1+L390)</f>
        <v>0.10238264160926427</v>
      </c>
      <c r="N390" s="440"/>
      <c r="O390" s="441">
        <f>M390*(1+N390)</f>
        <v>0.10238264160926427</v>
      </c>
      <c r="Q390" s="139"/>
      <c r="R390" s="177"/>
      <c r="S390" s="177"/>
      <c r="T390" s="177"/>
      <c r="U390" s="5"/>
      <c r="V390" s="5"/>
      <c r="W390" s="5"/>
      <c r="X390" s="5"/>
      <c r="Y390" s="190"/>
      <c r="Z390" s="5"/>
      <c r="AA390" s="5"/>
      <c r="AB390" s="5"/>
    </row>
    <row r="391" spans="1:28" ht="15.75" hidden="1" customHeight="1" x14ac:dyDescent="0.25">
      <c r="A391" s="310"/>
      <c r="B391" s="549"/>
      <c r="C391" s="253"/>
      <c r="D391" s="24"/>
      <c r="E391" s="290">
        <f>D391/$D$576</f>
        <v>0</v>
      </c>
      <c r="F391" s="47" t="s">
        <v>69</v>
      </c>
      <c r="G391" s="93">
        <f>G$591*$E391</f>
        <v>0</v>
      </c>
      <c r="H391" s="93">
        <f>H$591*$E391</f>
        <v>0</v>
      </c>
      <c r="I391" s="363">
        <f>I$591*$E391</f>
        <v>0</v>
      </c>
      <c r="J391" s="442"/>
      <c r="K391" s="443">
        <f>K$591*$E391</f>
        <v>0</v>
      </c>
      <c r="L391" s="397"/>
      <c r="M391" s="363">
        <f>M$591*$E391</f>
        <v>0</v>
      </c>
      <c r="N391" s="442"/>
      <c r="O391" s="443">
        <f>O$591*$E391</f>
        <v>0</v>
      </c>
      <c r="Q391" s="140"/>
      <c r="R391" s="178">
        <f>IF(I391=$I$591*$E391,0,I391)</f>
        <v>0</v>
      </c>
      <c r="S391" s="178">
        <f>IF(H391=$H$591*$E391,0,H391)</f>
        <v>0</v>
      </c>
      <c r="T391" s="178">
        <f>IF(G391=$G$591*$E391,0,G391)</f>
        <v>0</v>
      </c>
      <c r="U391" s="5"/>
      <c r="V391" s="5"/>
      <c r="W391" s="5"/>
      <c r="X391" s="5"/>
      <c r="Y391" s="190"/>
      <c r="Z391" s="5"/>
      <c r="AA391" s="5"/>
      <c r="AB391" s="5"/>
    </row>
    <row r="392" spans="1:28" ht="15.75" hidden="1" customHeight="1" x14ac:dyDescent="0.25">
      <c r="A392" s="310"/>
      <c r="B392" s="549"/>
      <c r="C392" s="253"/>
      <c r="D392" s="24"/>
      <c r="E392" s="290"/>
      <c r="F392" s="48" t="s">
        <v>10</v>
      </c>
      <c r="G392" s="94">
        <f>G$592*$E391</f>
        <v>0</v>
      </c>
      <c r="H392" s="94">
        <f>H$592*$E391</f>
        <v>0</v>
      </c>
      <c r="I392" s="364">
        <f>I$592*$E391</f>
        <v>0</v>
      </c>
      <c r="J392" s="444"/>
      <c r="K392" s="445">
        <f>K$592*$E391</f>
        <v>0</v>
      </c>
      <c r="L392" s="398"/>
      <c r="M392" s="364">
        <f>M$592*$E391</f>
        <v>0</v>
      </c>
      <c r="N392" s="444"/>
      <c r="O392" s="445">
        <f>O$592*$E391</f>
        <v>0</v>
      </c>
      <c r="Q392" s="141"/>
      <c r="R392" s="179">
        <f>IF(I392=$I$592*$E391,0,I392)</f>
        <v>0</v>
      </c>
      <c r="S392" s="179">
        <f>IF(H392=$H$592*$E391,0,H392)</f>
        <v>0</v>
      </c>
      <c r="T392" s="179">
        <f>IF(G392=$G$592*$E391,0,G392)</f>
        <v>0</v>
      </c>
      <c r="U392" s="5"/>
      <c r="V392" s="5"/>
      <c r="W392" s="5"/>
      <c r="X392" s="5"/>
      <c r="Y392" s="190"/>
      <c r="Z392" s="5"/>
      <c r="AA392" s="5"/>
      <c r="AB392" s="5"/>
    </row>
    <row r="393" spans="1:28" ht="15.75" hidden="1" customHeight="1" x14ac:dyDescent="0.25">
      <c r="A393" s="310"/>
      <c r="B393" s="549"/>
      <c r="C393" s="253"/>
      <c r="D393" s="24"/>
      <c r="E393" s="290"/>
      <c r="F393" s="49" t="s">
        <v>11</v>
      </c>
      <c r="G393" s="95" t="e">
        <f>G392/G391</f>
        <v>#DIV/0!</v>
      </c>
      <c r="H393" s="95" t="e">
        <f>H392/H391</f>
        <v>#DIV/0!</v>
      </c>
      <c r="I393" s="365" t="e">
        <f>I392/I391</f>
        <v>#DIV/0!</v>
      </c>
      <c r="J393" s="446"/>
      <c r="K393" s="447" t="e">
        <f>K392/K391</f>
        <v>#DIV/0!</v>
      </c>
      <c r="L393" s="399"/>
      <c r="M393" s="365" t="e">
        <f>M392/M391</f>
        <v>#DIV/0!</v>
      </c>
      <c r="N393" s="446"/>
      <c r="O393" s="447" t="e">
        <f>O392/O391</f>
        <v>#DIV/0!</v>
      </c>
      <c r="Q393" s="141"/>
      <c r="R393" s="168"/>
      <c r="S393" s="168"/>
      <c r="T393" s="168"/>
      <c r="U393" s="5"/>
      <c r="V393" s="5"/>
      <c r="W393" s="5"/>
      <c r="X393" s="5"/>
      <c r="Y393" s="190"/>
      <c r="Z393" s="5"/>
      <c r="AA393" s="5"/>
      <c r="AB393" s="5"/>
    </row>
    <row r="394" spans="1:28" ht="15.75" customHeight="1" x14ac:dyDescent="0.25">
      <c r="A394" s="324"/>
      <c r="B394" s="551"/>
      <c r="C394" s="255"/>
      <c r="D394" s="248">
        <f>C382</f>
        <v>1086.05</v>
      </c>
      <c r="E394" s="249">
        <f>C382/SUM($C$4:$C$565)</f>
        <v>7.8377775407147653E-3</v>
      </c>
      <c r="F394" s="52" t="s">
        <v>15</v>
      </c>
      <c r="G394" s="501">
        <f>G383+G386+G389+G392</f>
        <v>16140.789999999999</v>
      </c>
      <c r="H394" s="501">
        <f>H383+H386+H389+H392</f>
        <v>12341.14</v>
      </c>
      <c r="I394" s="502">
        <f>I383+I386+I389+I392</f>
        <v>12865.95</v>
      </c>
      <c r="J394" s="503"/>
      <c r="K394" s="504">
        <f>K383+K386+K389+K392</f>
        <v>12865.95</v>
      </c>
      <c r="L394" s="505"/>
      <c r="M394" s="502">
        <f>M383+M386+M389+M392</f>
        <v>12865.95</v>
      </c>
      <c r="N394" s="503"/>
      <c r="O394" s="504">
        <f>O383+O386+O389+O392</f>
        <v>12865.95</v>
      </c>
      <c r="Q394" s="117"/>
      <c r="R394" s="168"/>
      <c r="S394" s="168"/>
      <c r="T394" s="168"/>
      <c r="U394" s="5"/>
      <c r="V394" s="5"/>
      <c r="W394" s="5"/>
      <c r="X394" s="5"/>
      <c r="Y394" s="190"/>
      <c r="Z394" s="5"/>
      <c r="AA394" s="5"/>
      <c r="AB394" s="5"/>
    </row>
    <row r="395" spans="1:28" ht="15.75" customHeight="1" x14ac:dyDescent="0.25">
      <c r="A395" s="323">
        <v>31</v>
      </c>
      <c r="B395" s="555" t="s">
        <v>89</v>
      </c>
      <c r="C395" s="270">
        <v>991.1</v>
      </c>
      <c r="D395" s="24">
        <f>C395</f>
        <v>991.1</v>
      </c>
      <c r="E395" s="290">
        <f>D395/$D$567</f>
        <v>1.0580544698098765E-2</v>
      </c>
      <c r="F395" s="39" t="s">
        <v>67</v>
      </c>
      <c r="G395" s="155">
        <v>174</v>
      </c>
      <c r="H395" s="155">
        <v>162</v>
      </c>
      <c r="I395" s="532">
        <v>68</v>
      </c>
      <c r="J395" s="533"/>
      <c r="K395" s="534">
        <f>I395*(1+J395)</f>
        <v>68</v>
      </c>
      <c r="L395" s="535"/>
      <c r="M395" s="532">
        <f>K395*(1+L395)</f>
        <v>68</v>
      </c>
      <c r="N395" s="533"/>
      <c r="O395" s="534">
        <f>M395*(1+N395)</f>
        <v>68</v>
      </c>
      <c r="Q395" s="134"/>
      <c r="R395" s="169">
        <f>IF(I395=$I$582*$E395,0,I395)</f>
        <v>68</v>
      </c>
      <c r="S395" s="169">
        <f>IF(H395=$H$582*$E395,0,H395)</f>
        <v>162</v>
      </c>
      <c r="T395" s="169">
        <f>IF(G395=$G$582*$E395,0,G395)</f>
        <v>174</v>
      </c>
      <c r="U395" s="5"/>
      <c r="V395" s="5"/>
      <c r="W395" s="5"/>
      <c r="X395" s="5"/>
      <c r="Y395" s="190"/>
      <c r="Z395" s="5"/>
      <c r="AA395" s="5"/>
      <c r="AB395" s="5"/>
    </row>
    <row r="396" spans="1:28" ht="15.75" customHeight="1" x14ac:dyDescent="0.25">
      <c r="A396" s="310"/>
      <c r="B396" s="549"/>
      <c r="C396" s="303"/>
      <c r="D396" s="24"/>
      <c r="E396" s="290"/>
      <c r="F396" s="40" t="s">
        <v>10</v>
      </c>
      <c r="G396" s="156">
        <v>1024.33</v>
      </c>
      <c r="H396" s="156">
        <v>1006.56</v>
      </c>
      <c r="I396" s="536">
        <v>855.17</v>
      </c>
      <c r="J396" s="537"/>
      <c r="K396" s="538">
        <f>K395*K397</f>
        <v>855.17</v>
      </c>
      <c r="L396" s="539"/>
      <c r="M396" s="536">
        <f>M395*M397</f>
        <v>855.17</v>
      </c>
      <c r="N396" s="537"/>
      <c r="O396" s="538">
        <f>O395*O397</f>
        <v>855.17</v>
      </c>
      <c r="Q396" s="135"/>
      <c r="R396" s="170">
        <f>IF(I396=$I$583*$E395,0,I396)</f>
        <v>855.17</v>
      </c>
      <c r="S396" s="170">
        <f>IF(H396=$H$583*$E395,0,H396)</f>
        <v>1006.56</v>
      </c>
      <c r="T396" s="170">
        <f>IF(G396=$G$583*$E395,0,G396)</f>
        <v>1024.33</v>
      </c>
      <c r="U396" s="5"/>
      <c r="V396" s="5"/>
      <c r="W396" s="5"/>
      <c r="X396" s="5"/>
      <c r="Y396" s="190"/>
      <c r="Z396" s="5"/>
      <c r="AA396" s="5"/>
      <c r="AB396" s="5"/>
    </row>
    <row r="397" spans="1:28" ht="15.75" customHeight="1" x14ac:dyDescent="0.25">
      <c r="A397" s="310"/>
      <c r="B397" s="549"/>
      <c r="C397" s="304"/>
      <c r="D397" s="24"/>
      <c r="E397" s="290"/>
      <c r="F397" s="41" t="s">
        <v>11</v>
      </c>
      <c r="G397" s="157">
        <f>G396/G395</f>
        <v>5.8869540229885056</v>
      </c>
      <c r="H397" s="157">
        <f>H396/H395</f>
        <v>6.2133333333333329</v>
      </c>
      <c r="I397" s="540">
        <f>I396/I395</f>
        <v>12.576029411764706</v>
      </c>
      <c r="J397" s="541"/>
      <c r="K397" s="542">
        <f>I397*(1+J397)</f>
        <v>12.576029411764706</v>
      </c>
      <c r="L397" s="543"/>
      <c r="M397" s="540">
        <f>K397*(1+L397)</f>
        <v>12.576029411764706</v>
      </c>
      <c r="N397" s="541"/>
      <c r="O397" s="542">
        <f>M397*(1+N397)</f>
        <v>12.576029411764706</v>
      </c>
      <c r="Q397" s="135"/>
      <c r="R397" s="171"/>
      <c r="S397" s="171"/>
      <c r="T397" s="171"/>
      <c r="U397" s="5"/>
      <c r="V397" s="5"/>
      <c r="W397" s="5"/>
      <c r="X397" s="5"/>
      <c r="Y397" s="190"/>
      <c r="Z397" s="5"/>
      <c r="AA397" s="5"/>
      <c r="AB397" s="5"/>
    </row>
    <row r="398" spans="1:28" ht="15.75" customHeight="1" x14ac:dyDescent="0.25">
      <c r="A398" s="310"/>
      <c r="B398" s="549"/>
      <c r="C398" s="304"/>
      <c r="D398" s="24">
        <f>C395</f>
        <v>991.1</v>
      </c>
      <c r="E398" s="290">
        <f>D398/$D$570</f>
        <v>1.0580544698098765E-2</v>
      </c>
      <c r="F398" s="42" t="s">
        <v>12</v>
      </c>
      <c r="G398" s="158">
        <v>21570.31</v>
      </c>
      <c r="H398" s="158">
        <v>14256.65</v>
      </c>
      <c r="I398" s="544">
        <v>11966.17</v>
      </c>
      <c r="J398" s="545"/>
      <c r="K398" s="546">
        <f>I398*(1+J398)</f>
        <v>11966.17</v>
      </c>
      <c r="L398" s="547"/>
      <c r="M398" s="544">
        <f>K398*(1+L398)</f>
        <v>11966.17</v>
      </c>
      <c r="N398" s="545"/>
      <c r="O398" s="546">
        <f>M398*(1+N398)</f>
        <v>11966.17</v>
      </c>
      <c r="Q398" s="136"/>
      <c r="R398" s="172">
        <f>IF(I398=$I$585*$E398,0,I398)</f>
        <v>11966.17</v>
      </c>
      <c r="S398" s="172">
        <f>IF(H398=$H$585*$E398,0,H398)</f>
        <v>14256.65</v>
      </c>
      <c r="T398" s="172">
        <f>IF(G398=$G$585*$E398,0,G398)</f>
        <v>21570.31</v>
      </c>
      <c r="U398" s="5"/>
      <c r="V398" s="5"/>
      <c r="W398" s="5"/>
      <c r="X398" s="5"/>
      <c r="Y398" s="190"/>
      <c r="Z398" s="5"/>
      <c r="AA398" s="5"/>
      <c r="AB398" s="5"/>
    </row>
    <row r="399" spans="1:28" ht="15.75" customHeight="1" x14ac:dyDescent="0.25">
      <c r="A399" s="310"/>
      <c r="B399" s="549"/>
      <c r="C399" s="304"/>
      <c r="D399" s="24"/>
      <c r="E399" s="290"/>
      <c r="F399" s="43" t="s">
        <v>10</v>
      </c>
      <c r="G399" s="89">
        <v>3926.94</v>
      </c>
      <c r="H399" s="89">
        <v>2710.05</v>
      </c>
      <c r="I399" s="359">
        <v>2349.46</v>
      </c>
      <c r="J399" s="434"/>
      <c r="K399" s="435">
        <f>K398*K400</f>
        <v>2349.46</v>
      </c>
      <c r="L399" s="393"/>
      <c r="M399" s="359">
        <f>M398*M400</f>
        <v>2349.46</v>
      </c>
      <c r="N399" s="434"/>
      <c r="O399" s="435">
        <f>O398*O400</f>
        <v>2349.46</v>
      </c>
      <c r="Q399" s="137"/>
      <c r="R399" s="173">
        <f>IF(I399=$I$586*$E398,0,I399)</f>
        <v>2349.46</v>
      </c>
      <c r="S399" s="173">
        <f>IF(H399=$H$586*$E398,0,H399)</f>
        <v>2710.05</v>
      </c>
      <c r="T399" s="173">
        <f>IF(G399=$G$586*$E398,0,G399)</f>
        <v>3926.94</v>
      </c>
      <c r="U399" s="5"/>
      <c r="V399" s="5"/>
      <c r="W399" s="5"/>
      <c r="X399" s="5"/>
      <c r="Y399" s="190"/>
      <c r="Z399" s="5"/>
      <c r="AA399" s="5"/>
      <c r="AB399" s="5"/>
    </row>
    <row r="400" spans="1:28" ht="15.75" customHeight="1" x14ac:dyDescent="0.25">
      <c r="A400" s="310"/>
      <c r="B400" s="549"/>
      <c r="C400" s="304"/>
      <c r="D400" s="24"/>
      <c r="E400" s="290"/>
      <c r="F400" s="44" t="s">
        <v>11</v>
      </c>
      <c r="G400" s="90">
        <f>G399/G398</f>
        <v>0.18205301639151222</v>
      </c>
      <c r="H400" s="90">
        <f>H399/H398</f>
        <v>0.19009023859041221</v>
      </c>
      <c r="I400" s="360">
        <f>I399/I398</f>
        <v>0.19634185374267624</v>
      </c>
      <c r="J400" s="436"/>
      <c r="K400" s="437">
        <f>I400*(1+J400)</f>
        <v>0.19634185374267624</v>
      </c>
      <c r="L400" s="394"/>
      <c r="M400" s="360">
        <f>K400*(1+L400)</f>
        <v>0.19634185374267624</v>
      </c>
      <c r="N400" s="436"/>
      <c r="O400" s="437">
        <f>M400*(1+N400)</f>
        <v>0.19634185374267624</v>
      </c>
      <c r="Q400" s="137"/>
      <c r="R400" s="174"/>
      <c r="S400" s="174"/>
      <c r="T400" s="174"/>
      <c r="U400" s="5"/>
      <c r="V400" s="5"/>
      <c r="W400" s="5"/>
      <c r="X400" s="5"/>
      <c r="Y400" s="190"/>
      <c r="Z400" s="5"/>
      <c r="AA400" s="5"/>
      <c r="AB400" s="5"/>
    </row>
    <row r="401" spans="1:28" ht="15.75" customHeight="1" x14ac:dyDescent="0.25">
      <c r="A401" s="310"/>
      <c r="B401" s="549"/>
      <c r="C401" s="304"/>
      <c r="D401" s="24">
        <f>C395</f>
        <v>991.1</v>
      </c>
      <c r="E401" s="290">
        <f>D401/$D$573</f>
        <v>1.0668067289574444E-2</v>
      </c>
      <c r="F401" s="45" t="s">
        <v>68</v>
      </c>
      <c r="G401" s="91">
        <v>85012.25</v>
      </c>
      <c r="H401" s="91">
        <v>63353.8</v>
      </c>
      <c r="I401" s="361">
        <v>71336.19</v>
      </c>
      <c r="J401" s="438"/>
      <c r="K401" s="439">
        <f>I401*(1+J401)</f>
        <v>71336.19</v>
      </c>
      <c r="L401" s="395"/>
      <c r="M401" s="361">
        <f>K401*(1+L401)</f>
        <v>71336.19</v>
      </c>
      <c r="N401" s="438"/>
      <c r="O401" s="439">
        <f>M401*(1+N401)</f>
        <v>71336.19</v>
      </c>
      <c r="Q401" s="138"/>
      <c r="R401" s="175">
        <f>IF(I401=$I$588*$E401,0,I401)</f>
        <v>71336.19</v>
      </c>
      <c r="S401" s="175">
        <f>IF(H401=$H$588*$E401,0,H401)</f>
        <v>63353.8</v>
      </c>
      <c r="T401" s="175">
        <f>IF(G401=$G$588*$E401,0,G401)</f>
        <v>85012.25</v>
      </c>
      <c r="U401" s="5"/>
      <c r="V401" s="5"/>
      <c r="W401" s="5"/>
      <c r="X401" s="5"/>
      <c r="Y401" s="190"/>
      <c r="Z401" s="5"/>
      <c r="AA401" s="5"/>
      <c r="AB401" s="5"/>
    </row>
    <row r="402" spans="1:28" ht="15.75" customHeight="1" x14ac:dyDescent="0.25">
      <c r="A402" s="310"/>
      <c r="B402" s="549"/>
      <c r="C402" s="304"/>
      <c r="D402" s="24"/>
      <c r="E402" s="290"/>
      <c r="F402" s="46" t="s">
        <v>10</v>
      </c>
      <c r="G402" s="92">
        <v>7663.32</v>
      </c>
      <c r="H402" s="92">
        <v>6819.25</v>
      </c>
      <c r="I402" s="362">
        <v>7303.59</v>
      </c>
      <c r="J402" s="440"/>
      <c r="K402" s="441">
        <f>K401*K403</f>
        <v>7303.59</v>
      </c>
      <c r="L402" s="396"/>
      <c r="M402" s="362">
        <f>M401*M403</f>
        <v>7303.59</v>
      </c>
      <c r="N402" s="440"/>
      <c r="O402" s="441">
        <f>O401*O403</f>
        <v>7303.59</v>
      </c>
      <c r="Q402" s="139"/>
      <c r="R402" s="176">
        <f>IF(I402=$I$589*$E401,0,I402)</f>
        <v>7303.59</v>
      </c>
      <c r="S402" s="176">
        <f>IF(H402=$H$589*$E401,0,H402)</f>
        <v>6819.25</v>
      </c>
      <c r="T402" s="176">
        <f>IF(G402=$G$589*$E401,0,G402)</f>
        <v>7663.32</v>
      </c>
      <c r="U402" s="5"/>
      <c r="V402" s="5"/>
      <c r="W402" s="5"/>
      <c r="X402" s="5"/>
      <c r="Y402" s="190"/>
      <c r="Z402" s="5"/>
      <c r="AA402" s="5"/>
      <c r="AB402" s="5"/>
    </row>
    <row r="403" spans="1:28" ht="15.75" customHeight="1" x14ac:dyDescent="0.25">
      <c r="A403" s="310"/>
      <c r="B403" s="549"/>
      <c r="C403" s="304"/>
      <c r="D403" s="24"/>
      <c r="E403" s="290"/>
      <c r="F403" s="46" t="s">
        <v>11</v>
      </c>
      <c r="G403" s="92">
        <f>G402/G401</f>
        <v>9.01437145823102E-2</v>
      </c>
      <c r="H403" s="92">
        <f>H402/H401</f>
        <v>0.10763758448585561</v>
      </c>
      <c r="I403" s="362">
        <f>I402/I401</f>
        <v>0.10238267560967301</v>
      </c>
      <c r="J403" s="440"/>
      <c r="K403" s="441">
        <f>I403*(1+J403)</f>
        <v>0.10238267560967301</v>
      </c>
      <c r="L403" s="396"/>
      <c r="M403" s="362">
        <f>K403*(1+L403)</f>
        <v>0.10238267560967301</v>
      </c>
      <c r="N403" s="440"/>
      <c r="O403" s="441">
        <f>M403*(1+N403)</f>
        <v>0.10238267560967301</v>
      </c>
      <c r="Q403" s="139"/>
      <c r="R403" s="177"/>
      <c r="S403" s="177"/>
      <c r="T403" s="177"/>
      <c r="U403" s="5"/>
      <c r="V403" s="5"/>
      <c r="W403" s="5"/>
      <c r="X403" s="5"/>
      <c r="Y403" s="190"/>
      <c r="Z403" s="5"/>
      <c r="AA403" s="5"/>
      <c r="AB403" s="5"/>
    </row>
    <row r="404" spans="1:28" ht="15.75" hidden="1" customHeight="1" x14ac:dyDescent="0.25">
      <c r="A404" s="310"/>
      <c r="B404" s="549"/>
      <c r="C404" s="304"/>
      <c r="D404" s="24"/>
      <c r="E404" s="290">
        <f>D404/$D$576</f>
        <v>0</v>
      </c>
      <c r="F404" s="47" t="s">
        <v>69</v>
      </c>
      <c r="G404" s="93">
        <f>G$591*$E404</f>
        <v>0</v>
      </c>
      <c r="H404" s="93">
        <f>H$591*$E404</f>
        <v>0</v>
      </c>
      <c r="I404" s="363">
        <f>I$591*$E404</f>
        <v>0</v>
      </c>
      <c r="J404" s="442"/>
      <c r="K404" s="443">
        <f>K$591*$E404</f>
        <v>0</v>
      </c>
      <c r="L404" s="397"/>
      <c r="M404" s="363">
        <f>M$591*$E404</f>
        <v>0</v>
      </c>
      <c r="N404" s="442"/>
      <c r="O404" s="443">
        <f>O$591*$E404</f>
        <v>0</v>
      </c>
      <c r="Q404" s="140"/>
      <c r="R404" s="178">
        <f>IF(I404=$I$591*$E404,0,I404)</f>
        <v>0</v>
      </c>
      <c r="S404" s="178">
        <f>IF(H404=$H$591*$E404,0,H404)</f>
        <v>0</v>
      </c>
      <c r="T404" s="178">
        <f>IF(G404=$G$591*$E404,0,G404)</f>
        <v>0</v>
      </c>
      <c r="U404" s="5"/>
      <c r="V404" s="5"/>
      <c r="W404" s="5"/>
      <c r="X404" s="5"/>
      <c r="Y404" s="190"/>
      <c r="Z404" s="5"/>
      <c r="AA404" s="5"/>
      <c r="AB404" s="5"/>
    </row>
    <row r="405" spans="1:28" ht="15.75" hidden="1" customHeight="1" x14ac:dyDescent="0.25">
      <c r="A405" s="310"/>
      <c r="B405" s="549"/>
      <c r="C405" s="304"/>
      <c r="D405" s="24"/>
      <c r="E405" s="290"/>
      <c r="F405" s="48" t="s">
        <v>10</v>
      </c>
      <c r="G405" s="94">
        <f>G$592*$E404</f>
        <v>0</v>
      </c>
      <c r="H405" s="94">
        <f>H$592*$E404</f>
        <v>0</v>
      </c>
      <c r="I405" s="364">
        <f>I$592*$E404</f>
        <v>0</v>
      </c>
      <c r="J405" s="444"/>
      <c r="K405" s="445">
        <f>K$592*$E404</f>
        <v>0</v>
      </c>
      <c r="L405" s="398"/>
      <c r="M405" s="364">
        <f>M$592*$E404</f>
        <v>0</v>
      </c>
      <c r="N405" s="444"/>
      <c r="O405" s="445">
        <f>O$592*$E404</f>
        <v>0</v>
      </c>
      <c r="Q405" s="141"/>
      <c r="R405" s="179">
        <f>IF(I405=$I$592*$E404,0,I405)</f>
        <v>0</v>
      </c>
      <c r="S405" s="179">
        <f>IF(H405=$H$592*$E404,0,H405)</f>
        <v>0</v>
      </c>
      <c r="T405" s="179">
        <f>IF(G405=$G$592*$E404,0,G405)</f>
        <v>0</v>
      </c>
      <c r="U405" s="5"/>
      <c r="V405" s="5"/>
      <c r="W405" s="5"/>
      <c r="X405" s="5"/>
      <c r="Y405" s="190"/>
      <c r="Z405" s="5"/>
      <c r="AA405" s="5"/>
      <c r="AB405" s="5"/>
    </row>
    <row r="406" spans="1:28" ht="15.75" hidden="1" customHeight="1" x14ac:dyDescent="0.25">
      <c r="A406" s="310"/>
      <c r="B406" s="549"/>
      <c r="C406" s="304"/>
      <c r="D406" s="24"/>
      <c r="E406" s="290"/>
      <c r="F406" s="49" t="s">
        <v>11</v>
      </c>
      <c r="G406" s="95" t="e">
        <f>G405/G404</f>
        <v>#DIV/0!</v>
      </c>
      <c r="H406" s="95" t="e">
        <f>H405/H404</f>
        <v>#DIV/0!</v>
      </c>
      <c r="I406" s="365" t="e">
        <f>I405/I404</f>
        <v>#DIV/0!</v>
      </c>
      <c r="J406" s="446"/>
      <c r="K406" s="447" t="e">
        <f>K405/K404</f>
        <v>#DIV/0!</v>
      </c>
      <c r="L406" s="399"/>
      <c r="M406" s="365" t="e">
        <f>M405/M404</f>
        <v>#DIV/0!</v>
      </c>
      <c r="N406" s="446"/>
      <c r="O406" s="447" t="e">
        <f>O405/O404</f>
        <v>#DIV/0!</v>
      </c>
      <c r="Q406" s="141"/>
      <c r="R406" s="168"/>
      <c r="S406" s="168"/>
      <c r="T406" s="168"/>
      <c r="U406" s="5"/>
      <c r="V406" s="5"/>
      <c r="W406" s="5"/>
      <c r="X406" s="5"/>
      <c r="Y406" s="190"/>
      <c r="Z406" s="5"/>
      <c r="AA406" s="5"/>
      <c r="AB406" s="5"/>
    </row>
    <row r="407" spans="1:28" ht="15.75" customHeight="1" x14ac:dyDescent="0.25">
      <c r="A407" s="325"/>
      <c r="B407" s="550"/>
      <c r="C407" s="305"/>
      <c r="D407" s="248">
        <f>C395</f>
        <v>991.1</v>
      </c>
      <c r="E407" s="249">
        <f>C395/SUM($C$4:$C$565)</f>
        <v>7.1525448373485605E-3</v>
      </c>
      <c r="F407" s="52" t="s">
        <v>15</v>
      </c>
      <c r="G407" s="501">
        <f>G396+G399+G402+G405</f>
        <v>12614.59</v>
      </c>
      <c r="H407" s="501">
        <f>H396+H399+H402+H405</f>
        <v>10535.86</v>
      </c>
      <c r="I407" s="502">
        <f>I396+I399+I402+I405</f>
        <v>10508.220000000001</v>
      </c>
      <c r="J407" s="503"/>
      <c r="K407" s="504">
        <f>K396+K399+K402+K405</f>
        <v>10508.220000000001</v>
      </c>
      <c r="L407" s="505"/>
      <c r="M407" s="502">
        <f>M396+M399+M402+M405</f>
        <v>10508.220000000001</v>
      </c>
      <c r="N407" s="503"/>
      <c r="O407" s="504">
        <f>O396+O399+O402+O405</f>
        <v>10508.220000000001</v>
      </c>
      <c r="Q407" s="117"/>
      <c r="R407" s="168"/>
      <c r="S407" s="168"/>
      <c r="T407" s="168"/>
      <c r="U407" s="5"/>
      <c r="V407" s="5"/>
      <c r="W407" s="5"/>
      <c r="X407" s="5"/>
      <c r="Y407" s="190"/>
      <c r="Z407" s="5"/>
      <c r="AA407" s="5"/>
      <c r="AB407" s="5"/>
    </row>
    <row r="408" spans="1:28" ht="15.75" customHeight="1" x14ac:dyDescent="0.25">
      <c r="A408" s="309">
        <v>32</v>
      </c>
      <c r="B408" s="548" t="s">
        <v>84</v>
      </c>
      <c r="C408" s="271">
        <v>43067.1</v>
      </c>
      <c r="D408" s="24"/>
      <c r="E408" s="290">
        <f>D408/$D$567</f>
        <v>0</v>
      </c>
      <c r="F408" s="39" t="s">
        <v>67</v>
      </c>
      <c r="G408" s="85">
        <v>9350</v>
      </c>
      <c r="H408" s="85">
        <v>8696</v>
      </c>
      <c r="I408" s="355">
        <v>4416</v>
      </c>
      <c r="J408" s="426"/>
      <c r="K408" s="427">
        <f>I408*(1+J408)</f>
        <v>4416</v>
      </c>
      <c r="L408" s="389"/>
      <c r="M408" s="355">
        <f>K408*(1+L408)</f>
        <v>4416</v>
      </c>
      <c r="N408" s="426"/>
      <c r="O408" s="427">
        <f>M408*(1+N408)</f>
        <v>4416</v>
      </c>
      <c r="Q408" s="134"/>
      <c r="R408" s="169">
        <f>IF(I408=$I$582*$E408,0,I408)</f>
        <v>4416</v>
      </c>
      <c r="S408" s="169">
        <f>IF(H408=$H$582*$E408,0,H408)</f>
        <v>8696</v>
      </c>
      <c r="T408" s="169">
        <f>IF(G408=$G$582*$E408,0,G408)</f>
        <v>9350</v>
      </c>
      <c r="U408" s="5"/>
      <c r="V408" s="5"/>
      <c r="W408" s="5"/>
      <c r="X408" s="5"/>
      <c r="Y408" s="190"/>
      <c r="Z408" s="5"/>
      <c r="AA408" s="5"/>
      <c r="AB408" s="5"/>
    </row>
    <row r="409" spans="1:28" ht="15.75" customHeight="1" x14ac:dyDescent="0.25">
      <c r="A409" s="310"/>
      <c r="B409" s="549"/>
      <c r="C409" s="271"/>
      <c r="D409" s="24"/>
      <c r="E409" s="290"/>
      <c r="F409" s="40" t="s">
        <v>10</v>
      </c>
      <c r="G409" s="86">
        <v>26066.32</v>
      </c>
      <c r="H409" s="86">
        <v>24243.06</v>
      </c>
      <c r="I409" s="356">
        <v>12923.21</v>
      </c>
      <c r="J409" s="428"/>
      <c r="K409" s="429">
        <f>K408*K410</f>
        <v>12923.21</v>
      </c>
      <c r="L409" s="390"/>
      <c r="M409" s="356">
        <f>M408*M410</f>
        <v>12923.21</v>
      </c>
      <c r="N409" s="428"/>
      <c r="O409" s="429">
        <f>O408*O410</f>
        <v>12923.21</v>
      </c>
      <c r="Q409" s="135"/>
      <c r="R409" s="170">
        <f>IF(I409=$I$583*$E408,0,I409)</f>
        <v>12923.21</v>
      </c>
      <c r="S409" s="170">
        <f>IF(H409=$H$583*$E408,0,H409)</f>
        <v>24243.06</v>
      </c>
      <c r="T409" s="170">
        <f>IF(G409=$G$583*$E408,0,G409)</f>
        <v>26066.32</v>
      </c>
      <c r="U409" s="5"/>
      <c r="V409" s="5"/>
      <c r="W409" s="5"/>
      <c r="X409" s="5"/>
      <c r="Y409" s="190"/>
      <c r="Z409" s="5"/>
      <c r="AA409" s="5"/>
      <c r="AB409" s="5"/>
    </row>
    <row r="410" spans="1:28" ht="15.75" customHeight="1" x14ac:dyDescent="0.25">
      <c r="A410" s="310"/>
      <c r="B410" s="549"/>
      <c r="C410" s="271"/>
      <c r="D410" s="24"/>
      <c r="E410" s="290"/>
      <c r="F410" s="41" t="s">
        <v>11</v>
      </c>
      <c r="G410" s="87">
        <f>G409/G408</f>
        <v>2.7878417112299463</v>
      </c>
      <c r="H410" s="87">
        <f>H409/H408</f>
        <v>2.7878403863845449</v>
      </c>
      <c r="I410" s="357">
        <f>I409/I408</f>
        <v>2.9264515398550723</v>
      </c>
      <c r="J410" s="430"/>
      <c r="K410" s="431">
        <f>I410*(1+J410)</f>
        <v>2.9264515398550723</v>
      </c>
      <c r="L410" s="391"/>
      <c r="M410" s="357">
        <f>K410*(1+L410)</f>
        <v>2.9264515398550723</v>
      </c>
      <c r="N410" s="430"/>
      <c r="O410" s="431">
        <f>M410*(1+N410)</f>
        <v>2.9264515398550723</v>
      </c>
      <c r="Q410" s="135"/>
      <c r="R410" s="171"/>
      <c r="S410" s="171"/>
      <c r="T410" s="171"/>
      <c r="U410" s="5"/>
      <c r="V410" s="5"/>
      <c r="W410" s="5"/>
      <c r="X410" s="5"/>
      <c r="Y410" s="190"/>
      <c r="Z410" s="5"/>
      <c r="AA410" s="5"/>
      <c r="AB410" s="5"/>
    </row>
    <row r="411" spans="1:28" ht="15.75" customHeight="1" x14ac:dyDescent="0.25">
      <c r="A411" s="310"/>
      <c r="B411" s="549"/>
      <c r="C411" s="271"/>
      <c r="D411" s="24"/>
      <c r="E411" s="290">
        <f>D411/$D$570</f>
        <v>0</v>
      </c>
      <c r="F411" s="42" t="s">
        <v>12</v>
      </c>
      <c r="G411" s="88">
        <v>1498445</v>
      </c>
      <c r="H411" s="88">
        <v>1359527</v>
      </c>
      <c r="I411" s="358">
        <v>1481013</v>
      </c>
      <c r="J411" s="432"/>
      <c r="K411" s="433">
        <f>I411*(1+J411)</f>
        <v>1481013</v>
      </c>
      <c r="L411" s="392"/>
      <c r="M411" s="358">
        <f>K411*(1+L411)</f>
        <v>1481013</v>
      </c>
      <c r="N411" s="432"/>
      <c r="O411" s="433">
        <f>M411*(1+N411)</f>
        <v>1481013</v>
      </c>
      <c r="Q411" s="136"/>
      <c r="R411" s="172">
        <f>IF(I411=$I$585*$E411,0,I411)</f>
        <v>1481013</v>
      </c>
      <c r="S411" s="172">
        <f>IF(H411=$H$585*$E411,0,H411)</f>
        <v>1359527</v>
      </c>
      <c r="T411" s="172">
        <f>IF(G411=$G$585*$E411,0,G411)</f>
        <v>1498445</v>
      </c>
      <c r="U411" s="5"/>
      <c r="V411" s="5"/>
      <c r="W411" s="5"/>
      <c r="X411" s="5"/>
      <c r="Y411" s="190"/>
      <c r="Z411" s="5"/>
      <c r="AA411" s="5"/>
      <c r="AB411" s="5"/>
    </row>
    <row r="412" spans="1:28" ht="15.75" customHeight="1" x14ac:dyDescent="0.25">
      <c r="A412" s="310"/>
      <c r="B412" s="549"/>
      <c r="C412" s="271"/>
      <c r="D412" s="24"/>
      <c r="E412" s="290"/>
      <c r="F412" s="43" t="s">
        <v>10</v>
      </c>
      <c r="G412" s="89">
        <v>239629.26</v>
      </c>
      <c r="H412" s="89">
        <v>212299.93</v>
      </c>
      <c r="I412" s="359">
        <v>221421.53</v>
      </c>
      <c r="J412" s="434"/>
      <c r="K412" s="435">
        <f>K411*K413</f>
        <v>221421.53</v>
      </c>
      <c r="L412" s="393"/>
      <c r="M412" s="359">
        <f>M411*M413</f>
        <v>221421.53</v>
      </c>
      <c r="N412" s="434"/>
      <c r="O412" s="435">
        <f>O411*O413</f>
        <v>221421.53</v>
      </c>
      <c r="Q412" s="137"/>
      <c r="R412" s="173">
        <f>IF(I412=$I$586*$E411,0,I412)</f>
        <v>221421.53</v>
      </c>
      <c r="S412" s="173">
        <f>IF(H412=$H$586*$E411,0,H412)</f>
        <v>212299.93</v>
      </c>
      <c r="T412" s="173">
        <f>IF(G412=$G$586*$E411,0,G412)</f>
        <v>239629.26</v>
      </c>
      <c r="U412" s="5"/>
      <c r="V412" s="5"/>
      <c r="W412" s="5"/>
      <c r="X412" s="5"/>
      <c r="Y412" s="190"/>
      <c r="Z412" s="5"/>
      <c r="AA412" s="5"/>
      <c r="AB412" s="5"/>
    </row>
    <row r="413" spans="1:28" ht="15.75" customHeight="1" x14ac:dyDescent="0.25">
      <c r="A413" s="310"/>
      <c r="B413" s="549"/>
      <c r="C413" s="271"/>
      <c r="D413" s="24"/>
      <c r="E413" s="290"/>
      <c r="F413" s="44" t="s">
        <v>11</v>
      </c>
      <c r="G413" s="90">
        <f>G412/G411</f>
        <v>0.15991862230512299</v>
      </c>
      <c r="H413" s="90">
        <f>H412/H411</f>
        <v>0.15615720026156155</v>
      </c>
      <c r="I413" s="360">
        <f>I412/I411</f>
        <v>0.14950681054116338</v>
      </c>
      <c r="J413" s="436"/>
      <c r="K413" s="437">
        <f>I413*(1+J413)</f>
        <v>0.14950681054116338</v>
      </c>
      <c r="L413" s="394"/>
      <c r="M413" s="360">
        <f>K413*(1+L413)</f>
        <v>0.14950681054116338</v>
      </c>
      <c r="N413" s="436"/>
      <c r="O413" s="437">
        <f>M413*(1+N413)</f>
        <v>0.14950681054116338</v>
      </c>
      <c r="Q413" s="137"/>
      <c r="R413" s="174"/>
      <c r="S413" s="174"/>
      <c r="T413" s="174"/>
      <c r="U413" s="5"/>
      <c r="V413" s="5"/>
      <c r="W413" s="5"/>
      <c r="X413" s="5"/>
      <c r="Y413" s="190"/>
      <c r="Z413" s="5"/>
      <c r="AA413" s="5"/>
      <c r="AB413" s="5"/>
    </row>
    <row r="414" spans="1:28" ht="15.75" customHeight="1" x14ac:dyDescent="0.25">
      <c r="A414" s="310"/>
      <c r="B414" s="549"/>
      <c r="C414" s="271"/>
      <c r="D414" s="24"/>
      <c r="E414" s="290">
        <f>D414/$D$573</f>
        <v>0</v>
      </c>
      <c r="F414" s="45" t="s">
        <v>68</v>
      </c>
      <c r="G414" s="91">
        <v>3315070</v>
      </c>
      <c r="H414" s="91">
        <v>2776570</v>
      </c>
      <c r="I414" s="361">
        <v>2804040</v>
      </c>
      <c r="J414" s="438"/>
      <c r="K414" s="439">
        <f>I414*(1+J414)</f>
        <v>2804040</v>
      </c>
      <c r="L414" s="395"/>
      <c r="M414" s="361">
        <f>K414*(1+L414)</f>
        <v>2804040</v>
      </c>
      <c r="N414" s="438"/>
      <c r="O414" s="439">
        <f>M414*(1+N414)</f>
        <v>2804040</v>
      </c>
      <c r="Q414" s="138"/>
      <c r="R414" s="175">
        <f>IF(I414=$I$588*$E414,0,I414)</f>
        <v>2804040</v>
      </c>
      <c r="S414" s="175">
        <f>IF(H414=$H$588*$E414,0,H414)</f>
        <v>2776570</v>
      </c>
      <c r="T414" s="175">
        <f>IF(G414=$G$588*$E414,0,G414)</f>
        <v>3315070</v>
      </c>
      <c r="U414" s="5"/>
      <c r="V414" s="5"/>
      <c r="W414" s="5"/>
      <c r="X414" s="5"/>
      <c r="Y414" s="190"/>
      <c r="Z414" s="5"/>
      <c r="AA414" s="5"/>
      <c r="AB414" s="5"/>
    </row>
    <row r="415" spans="1:28" ht="15.75" customHeight="1" x14ac:dyDescent="0.25">
      <c r="A415" s="310"/>
      <c r="B415" s="549"/>
      <c r="C415" s="271"/>
      <c r="D415" s="24"/>
      <c r="E415" s="290"/>
      <c r="F415" s="46" t="s">
        <v>10</v>
      </c>
      <c r="G415" s="92">
        <v>285506.03999999998</v>
      </c>
      <c r="H415" s="92">
        <v>258422.47</v>
      </c>
      <c r="I415" s="362">
        <v>279118.06</v>
      </c>
      <c r="J415" s="440"/>
      <c r="K415" s="441">
        <f>K414*K416</f>
        <v>279118.06</v>
      </c>
      <c r="L415" s="396"/>
      <c r="M415" s="362">
        <f>M414*M416</f>
        <v>279118.06</v>
      </c>
      <c r="N415" s="440"/>
      <c r="O415" s="441">
        <f>O414*O416</f>
        <v>279118.06</v>
      </c>
      <c r="Q415" s="139"/>
      <c r="R415" s="176">
        <f>IF(I415=$I$589*$E414,0,I415)</f>
        <v>279118.06</v>
      </c>
      <c r="S415" s="176">
        <f>IF(H415=$H$589*$E414,0,H415)</f>
        <v>258422.47</v>
      </c>
      <c r="T415" s="176">
        <f>IF(G415=$G$589*$E414,0,G415)</f>
        <v>285506.03999999998</v>
      </c>
      <c r="U415" s="5"/>
      <c r="V415" s="5"/>
      <c r="W415" s="5"/>
      <c r="X415" s="5"/>
      <c r="Y415" s="190"/>
      <c r="Z415" s="5"/>
      <c r="AA415" s="5"/>
      <c r="AB415" s="5"/>
    </row>
    <row r="416" spans="1:28" ht="15.75" customHeight="1" x14ac:dyDescent="0.25">
      <c r="A416" s="310"/>
      <c r="B416" s="549"/>
      <c r="C416" s="271"/>
      <c r="D416" s="24"/>
      <c r="E416" s="290"/>
      <c r="F416" s="46" t="s">
        <v>11</v>
      </c>
      <c r="G416" s="92">
        <f>G415/G414</f>
        <v>8.6123683662788414E-2</v>
      </c>
      <c r="H416" s="92">
        <f>H415/H414</f>
        <v>9.3072557147847887E-2</v>
      </c>
      <c r="I416" s="362">
        <f>I415/I414</f>
        <v>9.9541397412305097E-2</v>
      </c>
      <c r="J416" s="440"/>
      <c r="K416" s="441">
        <f>I416*(1+J416)</f>
        <v>9.9541397412305097E-2</v>
      </c>
      <c r="L416" s="396"/>
      <c r="M416" s="362">
        <f>K416*(1+L416)</f>
        <v>9.9541397412305097E-2</v>
      </c>
      <c r="N416" s="440"/>
      <c r="O416" s="441">
        <f>M416*(1+N416)</f>
        <v>9.9541397412305097E-2</v>
      </c>
      <c r="Q416" s="139"/>
      <c r="R416" s="177"/>
      <c r="S416" s="177"/>
      <c r="T416" s="177"/>
      <c r="U416" s="5"/>
      <c r="V416" s="5"/>
      <c r="W416" s="5"/>
      <c r="X416" s="5"/>
      <c r="Y416" s="190"/>
      <c r="Z416" s="5"/>
      <c r="AA416" s="5"/>
      <c r="AB416" s="5"/>
    </row>
    <row r="417" spans="1:28" ht="15.75" customHeight="1" x14ac:dyDescent="0.25">
      <c r="A417" s="310"/>
      <c r="B417" s="549"/>
      <c r="C417" s="271"/>
      <c r="D417" s="24"/>
      <c r="E417" s="290">
        <f>D417/$D$576</f>
        <v>0</v>
      </c>
      <c r="F417" s="47" t="s">
        <v>69</v>
      </c>
      <c r="G417" s="93">
        <v>384427</v>
      </c>
      <c r="H417" s="93">
        <v>890507</v>
      </c>
      <c r="I417" s="363">
        <v>839268.8</v>
      </c>
      <c r="J417" s="442"/>
      <c r="K417" s="443">
        <f>I417*(1+J417)</f>
        <v>839268.8</v>
      </c>
      <c r="L417" s="397"/>
      <c r="M417" s="363">
        <f>K417*(1+L417)</f>
        <v>839268.8</v>
      </c>
      <c r="N417" s="442"/>
      <c r="O417" s="443">
        <f>M417*(1+N417)</f>
        <v>839268.8</v>
      </c>
      <c r="Q417" s="140"/>
      <c r="R417" s="178">
        <f>IF(I417=$I$591*$E417,0,I417)</f>
        <v>839268.8</v>
      </c>
      <c r="S417" s="178">
        <f>IF(H417=$H$591*$E417,0,H417)</f>
        <v>890507</v>
      </c>
      <c r="T417" s="178">
        <f>IF(G417=$G$591*$E417,0,G417)</f>
        <v>384427</v>
      </c>
      <c r="U417" s="5"/>
      <c r="V417" s="5"/>
      <c r="W417" s="5"/>
      <c r="X417" s="5"/>
      <c r="Y417" s="190"/>
      <c r="Z417" s="5"/>
      <c r="AA417" s="5"/>
      <c r="AB417" s="5"/>
    </row>
    <row r="418" spans="1:28" ht="15.75" customHeight="1" x14ac:dyDescent="0.25">
      <c r="A418" s="310"/>
      <c r="B418" s="549"/>
      <c r="C418" s="271"/>
      <c r="D418" s="24"/>
      <c r="E418" s="290"/>
      <c r="F418" s="48" t="s">
        <v>10</v>
      </c>
      <c r="G418" s="94">
        <v>16638.82</v>
      </c>
      <c r="H418" s="94">
        <v>38083.07</v>
      </c>
      <c r="I418" s="364">
        <v>30907.09</v>
      </c>
      <c r="J418" s="444"/>
      <c r="K418" s="445">
        <f>K417*K419</f>
        <v>30907.090000000004</v>
      </c>
      <c r="L418" s="398"/>
      <c r="M418" s="364">
        <f>M417*M419</f>
        <v>30907.090000000004</v>
      </c>
      <c r="N418" s="444"/>
      <c r="O418" s="445">
        <f>O417*O419</f>
        <v>30907.090000000004</v>
      </c>
      <c r="Q418" s="141"/>
      <c r="R418" s="179">
        <f>IF(I418=$I$592*$E417,0,I418)</f>
        <v>30907.09</v>
      </c>
      <c r="S418" s="179">
        <f>IF(H418=$H$592*$E417,0,H418)</f>
        <v>38083.07</v>
      </c>
      <c r="T418" s="179">
        <f>IF(G418=$G$592*$E417,0,G418)</f>
        <v>16638.82</v>
      </c>
      <c r="U418" s="5"/>
      <c r="V418" s="5"/>
      <c r="W418" s="5"/>
      <c r="X418" s="5"/>
      <c r="Y418" s="190"/>
      <c r="Z418" s="5"/>
      <c r="AA418" s="5"/>
      <c r="AB418" s="5"/>
    </row>
    <row r="419" spans="1:28" ht="15.75" customHeight="1" x14ac:dyDescent="0.25">
      <c r="A419" s="310"/>
      <c r="B419" s="549"/>
      <c r="C419" s="271"/>
      <c r="D419" s="24"/>
      <c r="E419" s="290"/>
      <c r="F419" s="49" t="s">
        <v>11</v>
      </c>
      <c r="G419" s="95">
        <f>G418/G417</f>
        <v>4.3282131588051824E-2</v>
      </c>
      <c r="H419" s="95">
        <f>H418/H417</f>
        <v>4.2765604313048634E-2</v>
      </c>
      <c r="I419" s="365">
        <f>I418/I417</f>
        <v>3.6826211101854377E-2</v>
      </c>
      <c r="J419" s="446"/>
      <c r="K419" s="447">
        <f>I419*(1+J419)</f>
        <v>3.6826211101854377E-2</v>
      </c>
      <c r="L419" s="399"/>
      <c r="M419" s="365">
        <f>K419*(1+L419)</f>
        <v>3.6826211101854377E-2</v>
      </c>
      <c r="N419" s="446"/>
      <c r="O419" s="447">
        <f>M419*(1+N419)</f>
        <v>3.6826211101854377E-2</v>
      </c>
      <c r="Q419" s="141"/>
      <c r="R419" s="168"/>
      <c r="S419" s="168"/>
      <c r="T419" s="168"/>
      <c r="U419" s="5"/>
      <c r="V419" s="5"/>
      <c r="W419" s="5"/>
      <c r="X419" s="5"/>
      <c r="Y419" s="190"/>
      <c r="Z419" s="5"/>
      <c r="AA419" s="5"/>
      <c r="AB419" s="5"/>
    </row>
    <row r="420" spans="1:28" ht="15.75" customHeight="1" x14ac:dyDescent="0.25">
      <c r="A420" s="325"/>
      <c r="B420" s="550"/>
      <c r="C420" s="272"/>
      <c r="D420" s="248">
        <f>C408</f>
        <v>43067.1</v>
      </c>
      <c r="E420" s="249"/>
      <c r="F420" s="52" t="s">
        <v>15</v>
      </c>
      <c r="G420" s="96">
        <f>G409+G412+G415+G418</f>
        <v>567840.43999999994</v>
      </c>
      <c r="H420" s="96">
        <f>H409+H412+H415+H418</f>
        <v>533048.52999999991</v>
      </c>
      <c r="I420" s="366">
        <f>I409+I412+I415+I418</f>
        <v>544369.89</v>
      </c>
      <c r="J420" s="448"/>
      <c r="K420" s="449">
        <f>K409+K412+K415+K418</f>
        <v>544369.89</v>
      </c>
      <c r="L420" s="400"/>
      <c r="M420" s="366">
        <f>M409+M412+M415+M418</f>
        <v>544369.89</v>
      </c>
      <c r="N420" s="448"/>
      <c r="O420" s="449">
        <f>O409+O412+O415+O418</f>
        <v>544369.89</v>
      </c>
      <c r="Q420" s="117"/>
      <c r="R420" s="168"/>
      <c r="S420" s="168"/>
      <c r="T420" s="168"/>
      <c r="U420" s="5"/>
      <c r="V420" s="5"/>
      <c r="W420" s="5"/>
      <c r="X420" s="5"/>
      <c r="Y420" s="190"/>
      <c r="Z420" s="5"/>
      <c r="AA420" s="5"/>
      <c r="AB420" s="5"/>
    </row>
    <row r="421" spans="1:28" ht="15.75" customHeight="1" x14ac:dyDescent="0.25">
      <c r="A421" s="327" t="s">
        <v>44</v>
      </c>
      <c r="B421" s="9"/>
      <c r="C421" s="18"/>
      <c r="D421" s="22"/>
      <c r="E421" s="30"/>
      <c r="F421" s="53"/>
      <c r="G421" s="106"/>
      <c r="H421" s="106"/>
      <c r="I421" s="106"/>
      <c r="J421" s="472"/>
      <c r="K421" s="473"/>
      <c r="L421" s="338"/>
      <c r="M421" s="106"/>
      <c r="N421" s="472"/>
      <c r="O421" s="473"/>
      <c r="Q421" s="143"/>
      <c r="R421" s="168"/>
      <c r="S421" s="168"/>
      <c r="T421" s="168"/>
      <c r="U421" s="5"/>
      <c r="V421" s="193" t="s">
        <v>45</v>
      </c>
      <c r="W421" s="5"/>
      <c r="X421" s="5"/>
      <c r="Y421" s="190"/>
      <c r="Z421" s="5"/>
      <c r="AA421" s="5"/>
      <c r="AB421" s="5"/>
    </row>
    <row r="422" spans="1:28" ht="15.75" customHeight="1" x14ac:dyDescent="0.25">
      <c r="A422" s="309">
        <v>33</v>
      </c>
      <c r="B422" s="548" t="s">
        <v>46</v>
      </c>
      <c r="C422" s="273">
        <v>3510.13</v>
      </c>
      <c r="D422" s="24">
        <f>C422</f>
        <v>3510.13</v>
      </c>
      <c r="E422" s="290">
        <f>D422/$D$567</f>
        <v>3.7472593442778146E-2</v>
      </c>
      <c r="F422" s="39" t="s">
        <v>67</v>
      </c>
      <c r="G422" s="85">
        <v>2132.75</v>
      </c>
      <c r="H422" s="85">
        <v>1886.25</v>
      </c>
      <c r="I422" s="355">
        <v>1729</v>
      </c>
      <c r="J422" s="426"/>
      <c r="K422" s="427">
        <f>I422*(1+J422)</f>
        <v>1729</v>
      </c>
      <c r="L422" s="389"/>
      <c r="M422" s="355">
        <f>K422*(1+L422)</f>
        <v>1729</v>
      </c>
      <c r="N422" s="426"/>
      <c r="O422" s="427">
        <f>M422*(1+N422)</f>
        <v>1729</v>
      </c>
      <c r="Q422" s="134"/>
      <c r="R422" s="169">
        <f>IF(I422=$I$582*$E422,0,I422)</f>
        <v>1729</v>
      </c>
      <c r="S422" s="169">
        <f>IF(H422=$H$582*$E422,0,H422)</f>
        <v>1886.25</v>
      </c>
      <c r="T422" s="169">
        <f>IF(G422=$G$582*$E422,0,G422)</f>
        <v>2132.75</v>
      </c>
      <c r="U422" s="5"/>
      <c r="V422" s="97">
        <f>V$582*$E422</f>
        <v>1602.6278763607352</v>
      </c>
      <c r="W422" s="97">
        <v>921</v>
      </c>
      <c r="X422" s="97">
        <v>1729</v>
      </c>
      <c r="Y422" s="218"/>
      <c r="Z422" s="209"/>
      <c r="AA422" s="209"/>
      <c r="AB422" s="209"/>
    </row>
    <row r="423" spans="1:28" ht="15.75" customHeight="1" x14ac:dyDescent="0.25">
      <c r="A423" s="310"/>
      <c r="B423" s="549"/>
      <c r="C423" s="259"/>
      <c r="D423" s="24"/>
      <c r="E423" s="290"/>
      <c r="F423" s="40" t="s">
        <v>10</v>
      </c>
      <c r="G423" s="86">
        <v>5945.78</v>
      </c>
      <c r="H423" s="86">
        <v>10717.74</v>
      </c>
      <c r="I423" s="356">
        <v>7324.64</v>
      </c>
      <c r="J423" s="428"/>
      <c r="K423" s="429">
        <f>K422*K424</f>
        <v>7324.64</v>
      </c>
      <c r="L423" s="390"/>
      <c r="M423" s="356">
        <f>M422*M424</f>
        <v>7324.64</v>
      </c>
      <c r="N423" s="428"/>
      <c r="O423" s="429">
        <f>O422*O424</f>
        <v>7324.64</v>
      </c>
      <c r="Q423" s="135"/>
      <c r="R423" s="170">
        <f>IF(I423=$I$583*$E422,0,I423)</f>
        <v>7324.64</v>
      </c>
      <c r="S423" s="170">
        <f>IF(H423=$H$583*$E422,0,H423)</f>
        <v>10717.74</v>
      </c>
      <c r="T423" s="170">
        <f>IF(G423=$G$583*$E422,0,G423)</f>
        <v>5945.78</v>
      </c>
      <c r="U423" s="5"/>
      <c r="V423" s="98">
        <f>V$583*$E422</f>
        <v>5510.5614573506246</v>
      </c>
      <c r="W423" s="98">
        <v>3798.34</v>
      </c>
      <c r="X423" s="98">
        <v>7324.64</v>
      </c>
      <c r="Y423" s="219"/>
      <c r="Z423" s="210"/>
      <c r="AA423" s="210"/>
      <c r="AB423" s="210"/>
    </row>
    <row r="424" spans="1:28" ht="15.75" customHeight="1" x14ac:dyDescent="0.25">
      <c r="A424" s="310"/>
      <c r="B424" s="549"/>
      <c r="C424" s="259"/>
      <c r="D424" s="24"/>
      <c r="E424" s="290"/>
      <c r="F424" s="41" t="s">
        <v>11</v>
      </c>
      <c r="G424" s="87">
        <f>G423/G422</f>
        <v>2.7878466768256942</v>
      </c>
      <c r="H424" s="87">
        <f>H423/H422</f>
        <v>5.6820357852882699</v>
      </c>
      <c r="I424" s="357">
        <f>I423/I422</f>
        <v>4.2363447079236556</v>
      </c>
      <c r="J424" s="430"/>
      <c r="K424" s="431">
        <f>I424*(1+J424)</f>
        <v>4.2363447079236556</v>
      </c>
      <c r="L424" s="391"/>
      <c r="M424" s="357">
        <f>K424*(1+L424)</f>
        <v>4.2363447079236556</v>
      </c>
      <c r="N424" s="430"/>
      <c r="O424" s="431">
        <f>M424*(1+N424)</f>
        <v>4.2363447079236556</v>
      </c>
      <c r="Q424" s="135"/>
      <c r="R424" s="171"/>
      <c r="S424" s="171"/>
      <c r="T424" s="171"/>
      <c r="U424" s="5"/>
      <c r="V424" s="5"/>
      <c r="W424" s="5"/>
      <c r="X424" s="5"/>
      <c r="Y424" s="190"/>
      <c r="Z424" s="5"/>
      <c r="AA424" s="5"/>
      <c r="AB424" s="5"/>
    </row>
    <row r="425" spans="1:28" ht="15.75" customHeight="1" x14ac:dyDescent="0.25">
      <c r="A425" s="310"/>
      <c r="B425" s="549"/>
      <c r="C425" s="259"/>
      <c r="D425" s="24">
        <f>C422</f>
        <v>3510.13</v>
      </c>
      <c r="E425" s="290">
        <f>D425/$D$570</f>
        <v>3.7472593442778146E-2</v>
      </c>
      <c r="F425" s="42" t="s">
        <v>12</v>
      </c>
      <c r="G425" s="88">
        <v>169225.8</v>
      </c>
      <c r="H425" s="88">
        <v>169741.59</v>
      </c>
      <c r="I425" s="358">
        <v>80348.800000000003</v>
      </c>
      <c r="J425" s="432"/>
      <c r="K425" s="433">
        <f>I425*(1+J425)</f>
        <v>80348.800000000003</v>
      </c>
      <c r="L425" s="392"/>
      <c r="M425" s="358">
        <f>K425*(1+L425)</f>
        <v>80348.800000000003</v>
      </c>
      <c r="N425" s="432"/>
      <c r="O425" s="433">
        <f>M425*(1+N425)</f>
        <v>80348.800000000003</v>
      </c>
      <c r="Q425" s="136"/>
      <c r="R425" s="172">
        <f>IF(I425=$I$585*$E425,0,I425)</f>
        <v>80348.800000000003</v>
      </c>
      <c r="S425" s="172">
        <f>IF(H425=$H$585*$E425,0,H425)</f>
        <v>169741.59</v>
      </c>
      <c r="T425" s="172">
        <f>IF(G425=$G$585*$E425,0,G425)</f>
        <v>169225.8</v>
      </c>
      <c r="U425" s="5"/>
      <c r="V425" s="104">
        <v>190210.8</v>
      </c>
      <c r="W425" s="104">
        <v>172397.16</v>
      </c>
      <c r="X425" s="104">
        <v>206990.16</v>
      </c>
      <c r="Y425" s="220"/>
      <c r="Z425" s="211"/>
      <c r="AA425" s="211"/>
      <c r="AB425" s="211"/>
    </row>
    <row r="426" spans="1:28" ht="15.75" customHeight="1" x14ac:dyDescent="0.25">
      <c r="A426" s="310"/>
      <c r="B426" s="549"/>
      <c r="C426" s="259"/>
      <c r="D426" s="24"/>
      <c r="E426" s="290"/>
      <c r="F426" s="43" t="s">
        <v>10</v>
      </c>
      <c r="G426" s="89">
        <v>30766.31</v>
      </c>
      <c r="H426" s="89">
        <v>29466.83</v>
      </c>
      <c r="I426" s="359">
        <v>15089.28</v>
      </c>
      <c r="J426" s="434"/>
      <c r="K426" s="435">
        <f>K425*K427</f>
        <v>15089.279999999999</v>
      </c>
      <c r="L426" s="393"/>
      <c r="M426" s="359">
        <f>M425*M427</f>
        <v>15089.279999999999</v>
      </c>
      <c r="N426" s="434"/>
      <c r="O426" s="435">
        <f>O425*O427</f>
        <v>15089.279999999999</v>
      </c>
      <c r="Q426" s="137"/>
      <c r="R426" s="173">
        <f>IF(I426=$I$586*$E425,0,I426)</f>
        <v>15089.28</v>
      </c>
      <c r="S426" s="173">
        <f>IF(H426=$H$586*$E425,0,H426)</f>
        <v>29466.83</v>
      </c>
      <c r="T426" s="173">
        <f>IF(G426=$G$586*$E425,0,G426)</f>
        <v>30766.31</v>
      </c>
      <c r="U426" s="5"/>
      <c r="V426" s="105">
        <v>34318.870000000003</v>
      </c>
      <c r="W426" s="105">
        <v>37137.839999999997</v>
      </c>
      <c r="X426" s="105">
        <v>33467.46</v>
      </c>
      <c r="Y426" s="221"/>
      <c r="Z426" s="212"/>
      <c r="AA426" s="212"/>
      <c r="AB426" s="212"/>
    </row>
    <row r="427" spans="1:28" ht="15.75" customHeight="1" x14ac:dyDescent="0.25">
      <c r="A427" s="310"/>
      <c r="B427" s="549"/>
      <c r="C427" s="259"/>
      <c r="D427" s="24"/>
      <c r="E427" s="290"/>
      <c r="F427" s="44" t="s">
        <v>11</v>
      </c>
      <c r="G427" s="90">
        <f>G426/G425</f>
        <v>0.18180626122021584</v>
      </c>
      <c r="H427" s="90">
        <f>H426/H425</f>
        <v>0.17359817355310506</v>
      </c>
      <c r="I427" s="360">
        <f>I426/I425</f>
        <v>0.18779720418973275</v>
      </c>
      <c r="J427" s="436"/>
      <c r="K427" s="437">
        <f>I427*(1+J427)</f>
        <v>0.18779720418973275</v>
      </c>
      <c r="L427" s="394"/>
      <c r="M427" s="360">
        <f>K427*(1+L427)</f>
        <v>0.18779720418973275</v>
      </c>
      <c r="N427" s="436"/>
      <c r="O427" s="437">
        <f>M427*(1+N427)</f>
        <v>0.18779720418973275</v>
      </c>
      <c r="Q427" s="137"/>
      <c r="R427" s="174"/>
      <c r="S427" s="174"/>
      <c r="T427" s="174"/>
      <c r="U427" s="5"/>
      <c r="V427" s="5"/>
      <c r="W427" s="5"/>
      <c r="X427" s="5"/>
      <c r="Y427" s="190"/>
      <c r="Z427" s="5"/>
      <c r="AA427" s="5"/>
      <c r="AB427" s="5"/>
    </row>
    <row r="428" spans="1:28" ht="15.75" customHeight="1" x14ac:dyDescent="0.25">
      <c r="A428" s="310"/>
      <c r="B428" s="549"/>
      <c r="C428" s="259"/>
      <c r="D428" s="24">
        <f>C422</f>
        <v>3510.13</v>
      </c>
      <c r="E428" s="290">
        <f>D428/$D$573</f>
        <v>3.7782567889369331E-2</v>
      </c>
      <c r="F428" s="45" t="s">
        <v>68</v>
      </c>
      <c r="G428" s="91">
        <v>405907.9640418106</v>
      </c>
      <c r="H428" s="91">
        <v>472979.10063535703</v>
      </c>
      <c r="I428" s="361">
        <v>503277.9</v>
      </c>
      <c r="J428" s="438"/>
      <c r="K428" s="439">
        <f>I428*(1+J428)</f>
        <v>503277.9</v>
      </c>
      <c r="L428" s="395"/>
      <c r="M428" s="361">
        <f>K428*(1+L428)</f>
        <v>503277.9</v>
      </c>
      <c r="N428" s="438"/>
      <c r="O428" s="439">
        <f>M428*(1+N428)</f>
        <v>503277.9</v>
      </c>
      <c r="Q428" s="138"/>
      <c r="R428" s="175">
        <f>IF(I428=$I$588*$E428,0,I428)</f>
        <v>503277.9</v>
      </c>
      <c r="S428" s="175">
        <f>IF(H428=$H$588*$E428,0,H428)</f>
        <v>472979.10063535703</v>
      </c>
      <c r="T428" s="175">
        <f>IF(G428=$G$588*$E428,0,G428)</f>
        <v>405907.9640418106</v>
      </c>
      <c r="U428" s="5"/>
      <c r="V428" s="101">
        <v>1105072</v>
      </c>
      <c r="W428" s="101">
        <v>1287670.17</v>
      </c>
      <c r="X428" s="101">
        <v>1370158.78</v>
      </c>
      <c r="Y428" s="222"/>
      <c r="Z428" s="213"/>
      <c r="AA428" s="213"/>
      <c r="AB428" s="213"/>
    </row>
    <row r="429" spans="1:28" ht="15.75" customHeight="1" x14ac:dyDescent="0.25">
      <c r="A429" s="310"/>
      <c r="B429" s="549"/>
      <c r="C429" s="259"/>
      <c r="D429" s="24"/>
      <c r="E429" s="290"/>
      <c r="F429" s="46" t="s">
        <v>10</v>
      </c>
      <c r="G429" s="92">
        <v>32987.572160696778</v>
      </c>
      <c r="H429" s="92">
        <v>34571.559886142233</v>
      </c>
      <c r="I429" s="362">
        <v>38315.53</v>
      </c>
      <c r="J429" s="440"/>
      <c r="K429" s="441">
        <f>K428*K430</f>
        <v>38315.53</v>
      </c>
      <c r="L429" s="396"/>
      <c r="M429" s="362">
        <f>M428*M430</f>
        <v>38315.53</v>
      </c>
      <c r="N429" s="440"/>
      <c r="O429" s="441">
        <f>O428*O430</f>
        <v>38315.53</v>
      </c>
      <c r="Q429" s="139"/>
      <c r="R429" s="176">
        <f>IF(I429=$I$589*$E428,0,I429)</f>
        <v>38315.53</v>
      </c>
      <c r="S429" s="176">
        <f>IF(H429=$H$589*$E428,0,H429)</f>
        <v>34571.559886142233</v>
      </c>
      <c r="T429" s="176">
        <f>IF(G429=$G$589*$E428,0,G429)</f>
        <v>32987.572160696778</v>
      </c>
      <c r="U429" s="5"/>
      <c r="V429" s="102">
        <v>102988.04</v>
      </c>
      <c r="W429" s="102">
        <v>116187.16</v>
      </c>
      <c r="X429" s="102">
        <v>119622.06</v>
      </c>
      <c r="Y429" s="223"/>
      <c r="Z429" s="214"/>
      <c r="AA429" s="214"/>
      <c r="AB429" s="214"/>
    </row>
    <row r="430" spans="1:28" ht="15.75" customHeight="1" x14ac:dyDescent="0.25">
      <c r="A430" s="310"/>
      <c r="B430" s="549"/>
      <c r="C430" s="259"/>
      <c r="D430" s="24"/>
      <c r="E430" s="290"/>
      <c r="F430" s="46" t="s">
        <v>11</v>
      </c>
      <c r="G430" s="92">
        <f>G429/G428</f>
        <v>8.1268600478355948E-2</v>
      </c>
      <c r="H430" s="92">
        <f>H429/H428</f>
        <v>7.3093208219352501E-2</v>
      </c>
      <c r="I430" s="362">
        <f>I429/I428</f>
        <v>7.6131954135081226E-2</v>
      </c>
      <c r="J430" s="440"/>
      <c r="K430" s="441">
        <f>I430*(1+J430)</f>
        <v>7.6131954135081226E-2</v>
      </c>
      <c r="L430" s="396"/>
      <c r="M430" s="362">
        <f>K430*(1+L430)</f>
        <v>7.6131954135081226E-2</v>
      </c>
      <c r="N430" s="440"/>
      <c r="O430" s="441">
        <f>M430*(1+N430)</f>
        <v>7.6131954135081226E-2</v>
      </c>
      <c r="Q430" s="139"/>
      <c r="R430" s="177"/>
      <c r="S430" s="177"/>
      <c r="T430" s="177"/>
      <c r="U430" s="5"/>
      <c r="V430" s="5"/>
      <c r="W430" s="5"/>
      <c r="X430" s="5"/>
      <c r="Y430" s="190"/>
      <c r="Z430" s="5"/>
      <c r="AA430" s="5"/>
      <c r="AB430" s="5"/>
    </row>
    <row r="431" spans="1:28" ht="15.75" customHeight="1" x14ac:dyDescent="0.25">
      <c r="A431" s="310"/>
      <c r="B431" s="549"/>
      <c r="C431" s="259"/>
      <c r="D431" s="24">
        <f>C422</f>
        <v>3510.13</v>
      </c>
      <c r="E431" s="290">
        <f>D431/$D$576</f>
        <v>9.1583500969288051E-2</v>
      </c>
      <c r="F431" s="47" t="s">
        <v>69</v>
      </c>
      <c r="G431" s="93">
        <v>369146.18</v>
      </c>
      <c r="H431" s="93">
        <v>354529.38</v>
      </c>
      <c r="I431" s="363">
        <v>226915.49</v>
      </c>
      <c r="J431" s="442"/>
      <c r="K431" s="443">
        <f>I431*(1+J431)</f>
        <v>226915.49</v>
      </c>
      <c r="L431" s="397"/>
      <c r="M431" s="363">
        <f>K431*(1+L431)</f>
        <v>226915.49</v>
      </c>
      <c r="N431" s="442"/>
      <c r="O431" s="443">
        <f>M431*(1+N431)</f>
        <v>226915.49</v>
      </c>
      <c r="Q431" s="140"/>
      <c r="R431" s="178">
        <f>IF(I431=$I$591*$E431,0,I431)</f>
        <v>226915.49</v>
      </c>
      <c r="S431" s="178">
        <f>IF(H431=$H$591*$E431,0,H431)</f>
        <v>354529.38</v>
      </c>
      <c r="T431" s="178">
        <f>IF(G431=$G$591*$E431,0,G431)</f>
        <v>369146.18</v>
      </c>
      <c r="U431" s="5"/>
      <c r="V431" s="99">
        <v>351048</v>
      </c>
      <c r="W431" s="99">
        <v>695191</v>
      </c>
      <c r="X431" s="99">
        <v>128.07</v>
      </c>
      <c r="Y431" s="145"/>
      <c r="Z431" s="195"/>
      <c r="AA431" s="195"/>
      <c r="AB431" s="195"/>
    </row>
    <row r="432" spans="1:28" ht="15.75" customHeight="1" x14ac:dyDescent="0.25">
      <c r="A432" s="310"/>
      <c r="B432" s="549"/>
      <c r="C432" s="259"/>
      <c r="D432" s="24"/>
      <c r="E432" s="290"/>
      <c r="F432" s="48" t="s">
        <v>10</v>
      </c>
      <c r="G432" s="94">
        <v>14549.58</v>
      </c>
      <c r="H432" s="94">
        <v>16281.4</v>
      </c>
      <c r="I432" s="364">
        <v>8865.4599999999991</v>
      </c>
      <c r="J432" s="444"/>
      <c r="K432" s="445">
        <f>K431*K433</f>
        <v>8865.4599999999991</v>
      </c>
      <c r="L432" s="398"/>
      <c r="M432" s="364">
        <f>M431*M433</f>
        <v>8865.4599999999991</v>
      </c>
      <c r="N432" s="444"/>
      <c r="O432" s="445">
        <f>O431*O433</f>
        <v>8865.4599999999991</v>
      </c>
      <c r="Q432" s="141"/>
      <c r="R432" s="179">
        <f>IF(I432=$I$592*$E431,0,I432)</f>
        <v>8865.4599999999991</v>
      </c>
      <c r="S432" s="179">
        <f>IF(H432=$H$592*$E431,0,H432)</f>
        <v>16281.4</v>
      </c>
      <c r="T432" s="179">
        <f>IF(G432=$G$592*$E431,0,G432)</f>
        <v>14549.58</v>
      </c>
      <c r="U432" s="5"/>
      <c r="V432" s="100">
        <v>10594.79</v>
      </c>
      <c r="W432" s="100">
        <v>30625.119999999999</v>
      </c>
      <c r="X432" s="100">
        <v>33.18</v>
      </c>
      <c r="Y432" s="146"/>
      <c r="Z432" s="196"/>
      <c r="AA432" s="196"/>
      <c r="AB432" s="196"/>
    </row>
    <row r="433" spans="1:28" ht="15.75" customHeight="1" x14ac:dyDescent="0.25">
      <c r="A433" s="310"/>
      <c r="B433" s="549"/>
      <c r="C433" s="259"/>
      <c r="D433" s="24"/>
      <c r="E433" s="290"/>
      <c r="F433" s="49" t="s">
        <v>11</v>
      </c>
      <c r="G433" s="95">
        <f>G432/G431</f>
        <v>3.9414142115733124E-2</v>
      </c>
      <c r="H433" s="95">
        <f>H432/H431</f>
        <v>4.5923979558478337E-2</v>
      </c>
      <c r="I433" s="365">
        <f>I432/I431</f>
        <v>3.9069435057077856E-2</v>
      </c>
      <c r="J433" s="446"/>
      <c r="K433" s="447">
        <f>I433*(1+J433)</f>
        <v>3.9069435057077856E-2</v>
      </c>
      <c r="L433" s="399"/>
      <c r="M433" s="365">
        <f>K433*(1+L433)</f>
        <v>3.9069435057077856E-2</v>
      </c>
      <c r="N433" s="446"/>
      <c r="O433" s="447">
        <f>M433*(1+N433)</f>
        <v>3.9069435057077856E-2</v>
      </c>
      <c r="Q433" s="141"/>
      <c r="R433" s="168"/>
      <c r="S433" s="168"/>
      <c r="T433" s="168"/>
      <c r="U433" s="5"/>
      <c r="V433" s="5"/>
      <c r="W433" s="5"/>
      <c r="X433" s="5"/>
      <c r="Y433" s="190"/>
      <c r="Z433" s="5"/>
      <c r="AA433" s="5"/>
      <c r="AB433" s="5"/>
    </row>
    <row r="434" spans="1:28" ht="15.75" customHeight="1" x14ac:dyDescent="0.25">
      <c r="A434" s="324"/>
      <c r="B434" s="551"/>
      <c r="C434" s="274"/>
      <c r="D434" s="248">
        <f>C422</f>
        <v>3510.13</v>
      </c>
      <c r="E434" s="249">
        <f>C422/SUM($C$4:$C$565)</f>
        <v>2.5331815366685807E-2</v>
      </c>
      <c r="F434" s="52" t="s">
        <v>15</v>
      </c>
      <c r="G434" s="96">
        <f>G423+G426+G429+G432</f>
        <v>84249.242160696784</v>
      </c>
      <c r="H434" s="96">
        <f>H423+H426+H429+H432</f>
        <v>91037.529886142234</v>
      </c>
      <c r="I434" s="366">
        <f>I423+I426+I429+I432</f>
        <v>69594.91</v>
      </c>
      <c r="J434" s="448"/>
      <c r="K434" s="449">
        <f>K423+K426+K429+K432</f>
        <v>69594.91</v>
      </c>
      <c r="L434" s="400"/>
      <c r="M434" s="366">
        <f>M423+M426+M429+M432</f>
        <v>69594.91</v>
      </c>
      <c r="N434" s="448"/>
      <c r="O434" s="449">
        <f>O423+O426+O429+O432</f>
        <v>69594.91</v>
      </c>
      <c r="Q434" s="117"/>
      <c r="R434" s="168"/>
      <c r="S434" s="168"/>
      <c r="T434" s="168"/>
      <c r="U434" s="5"/>
      <c r="V434" s="5"/>
      <c r="W434" s="5"/>
      <c r="X434" s="5"/>
      <c r="Y434" s="190"/>
      <c r="Z434" s="5"/>
      <c r="AA434" s="5"/>
      <c r="AB434" s="5"/>
    </row>
    <row r="435" spans="1:28" ht="15.75" customHeight="1" x14ac:dyDescent="0.25">
      <c r="A435" s="323">
        <v>34</v>
      </c>
      <c r="B435" s="552" t="s">
        <v>47</v>
      </c>
      <c r="C435" s="257">
        <v>2348.89</v>
      </c>
      <c r="D435" s="24">
        <f>C435</f>
        <v>2348.89</v>
      </c>
      <c r="E435" s="290">
        <f>D435/$D$567</f>
        <v>2.5075709450022406E-2</v>
      </c>
      <c r="F435" s="39" t="s">
        <v>67</v>
      </c>
      <c r="G435" s="85">
        <v>6654</v>
      </c>
      <c r="H435" s="85">
        <v>3828</v>
      </c>
      <c r="I435" s="355">
        <v>4808.24</v>
      </c>
      <c r="J435" s="426"/>
      <c r="K435" s="427">
        <f>I435*(1+J435)</f>
        <v>4808.24</v>
      </c>
      <c r="L435" s="389"/>
      <c r="M435" s="355">
        <f>K435*(1+L435)</f>
        <v>4808.24</v>
      </c>
      <c r="N435" s="426"/>
      <c r="O435" s="427">
        <f>M435*(1+N435)</f>
        <v>4808.24</v>
      </c>
      <c r="Q435" s="134"/>
      <c r="R435" s="169">
        <f>IF(I435=$I$582*$E435,0,I435)</f>
        <v>4808.24</v>
      </c>
      <c r="S435" s="169">
        <f>IF(H435=$H$582*$E435,0,H435)</f>
        <v>3828</v>
      </c>
      <c r="T435" s="169">
        <f>IF(G435=$G$582*$E435,0,G435)</f>
        <v>6654</v>
      </c>
      <c r="U435" s="5"/>
      <c r="V435" s="301"/>
      <c r="W435" s="302"/>
      <c r="X435" s="5"/>
      <c r="Y435" s="190"/>
      <c r="Z435" s="5"/>
      <c r="AA435" s="5"/>
      <c r="AB435" s="5"/>
    </row>
    <row r="436" spans="1:28" ht="15.75" customHeight="1" x14ac:dyDescent="0.25">
      <c r="A436" s="310"/>
      <c r="B436" s="553"/>
      <c r="C436" s="253"/>
      <c r="D436" s="24"/>
      <c r="E436" s="290"/>
      <c r="F436" s="40" t="s">
        <v>10</v>
      </c>
      <c r="G436" s="86">
        <v>3650.37</v>
      </c>
      <c r="H436" s="86">
        <v>2113.06</v>
      </c>
      <c r="I436" s="356">
        <v>5427.08</v>
      </c>
      <c r="J436" s="428"/>
      <c r="K436" s="429">
        <f>K435*K437</f>
        <v>5427.08</v>
      </c>
      <c r="L436" s="390"/>
      <c r="M436" s="356">
        <f>M435*M437</f>
        <v>5427.08</v>
      </c>
      <c r="N436" s="428"/>
      <c r="O436" s="429">
        <f>O435*O437</f>
        <v>5427.08</v>
      </c>
      <c r="Q436" s="135"/>
      <c r="R436" s="170">
        <f>IF(I436=$I$583*$E435,0,I436)</f>
        <v>5427.08</v>
      </c>
      <c r="S436" s="170">
        <f>IF(H436=$H$583*$E435,0,H436)</f>
        <v>2113.06</v>
      </c>
      <c r="T436" s="170">
        <f>IF(G436=$G$583*$E435,0,G436)</f>
        <v>3650.37</v>
      </c>
      <c r="U436" s="5"/>
      <c r="V436" s="5"/>
      <c r="W436" s="5"/>
      <c r="X436" s="5"/>
      <c r="Y436" s="190"/>
      <c r="Z436" s="5"/>
      <c r="AA436" s="5"/>
      <c r="AB436" s="5"/>
    </row>
    <row r="437" spans="1:28" ht="15.75" customHeight="1" x14ac:dyDescent="0.25">
      <c r="A437" s="310"/>
      <c r="B437" s="553"/>
      <c r="C437" s="253"/>
      <c r="D437" s="24"/>
      <c r="E437" s="290"/>
      <c r="F437" s="41" t="s">
        <v>11</v>
      </c>
      <c r="G437" s="87">
        <f>G436/G435</f>
        <v>0.54859783588818756</v>
      </c>
      <c r="H437" s="87">
        <f>H436/H435</f>
        <v>0.55200104493207935</v>
      </c>
      <c r="I437" s="357">
        <f>I436/I435</f>
        <v>1.1287040580337089</v>
      </c>
      <c r="J437" s="430"/>
      <c r="K437" s="431">
        <f>I437*(1+J437)</f>
        <v>1.1287040580337089</v>
      </c>
      <c r="L437" s="391"/>
      <c r="M437" s="357">
        <f>K437*(1+L437)</f>
        <v>1.1287040580337089</v>
      </c>
      <c r="N437" s="430"/>
      <c r="O437" s="431">
        <f>M437*(1+N437)</f>
        <v>1.1287040580337089</v>
      </c>
      <c r="Q437" s="135"/>
      <c r="R437" s="171"/>
      <c r="S437" s="171"/>
      <c r="T437" s="171"/>
      <c r="U437" s="5"/>
      <c r="V437" s="5"/>
      <c r="W437" s="5"/>
      <c r="X437" s="5"/>
      <c r="Y437" s="190"/>
      <c r="Z437" s="5"/>
      <c r="AA437" s="5"/>
      <c r="AB437" s="5"/>
    </row>
    <row r="438" spans="1:28" ht="15.75" customHeight="1" x14ac:dyDescent="0.25">
      <c r="A438" s="310"/>
      <c r="B438" s="553"/>
      <c r="C438" s="253"/>
      <c r="D438" s="24">
        <f>C435</f>
        <v>2348.89</v>
      </c>
      <c r="E438" s="290">
        <f>D438/$D$570</f>
        <v>2.5075709450022406E-2</v>
      </c>
      <c r="F438" s="42" t="s">
        <v>12</v>
      </c>
      <c r="G438" s="88">
        <v>20985</v>
      </c>
      <c r="H438" s="88">
        <v>17893</v>
      </c>
      <c r="I438" s="358">
        <v>126641.36</v>
      </c>
      <c r="J438" s="432"/>
      <c r="K438" s="433">
        <f>I438*(1+J438)</f>
        <v>126641.36</v>
      </c>
      <c r="L438" s="392"/>
      <c r="M438" s="358">
        <f>K438*(1+L438)</f>
        <v>126641.36</v>
      </c>
      <c r="N438" s="432"/>
      <c r="O438" s="433">
        <f>M438*(1+N438)</f>
        <v>126641.36</v>
      </c>
      <c r="Q438" s="136"/>
      <c r="R438" s="172">
        <f>IF(I438=$I$585*$E438,0,I438)</f>
        <v>126641.36</v>
      </c>
      <c r="S438" s="172">
        <f>IF(H438=$H$585*$E438,0,H438)</f>
        <v>17893</v>
      </c>
      <c r="T438" s="172">
        <f>IF(G438=$G$585*$E438,0,G438)</f>
        <v>20985</v>
      </c>
      <c r="U438" s="5"/>
      <c r="V438" s="5"/>
      <c r="W438" s="5"/>
      <c r="X438" s="5"/>
      <c r="Y438" s="190"/>
      <c r="Z438" s="5"/>
      <c r="AA438" s="5"/>
      <c r="AB438" s="5"/>
    </row>
    <row r="439" spans="1:28" ht="15.75" customHeight="1" x14ac:dyDescent="0.25">
      <c r="A439" s="310"/>
      <c r="B439" s="553"/>
      <c r="C439" s="253"/>
      <c r="D439" s="24"/>
      <c r="E439" s="290"/>
      <c r="F439" s="43" t="s">
        <v>10</v>
      </c>
      <c r="G439" s="89">
        <v>3552.56</v>
      </c>
      <c r="H439" s="89">
        <v>3084.76</v>
      </c>
      <c r="I439" s="359">
        <v>18378.18</v>
      </c>
      <c r="J439" s="434"/>
      <c r="K439" s="435">
        <f>K438*K440</f>
        <v>18378.18</v>
      </c>
      <c r="L439" s="393"/>
      <c r="M439" s="359">
        <f>M438*M440</f>
        <v>18378.18</v>
      </c>
      <c r="N439" s="434"/>
      <c r="O439" s="435">
        <f>O438*O440</f>
        <v>18378.18</v>
      </c>
      <c r="Q439" s="137"/>
      <c r="R439" s="173">
        <f>IF(I439=$I$586*$E438,0,I439)</f>
        <v>18378.18</v>
      </c>
      <c r="S439" s="173">
        <f>IF(H439=$H$586*$E438,0,H439)</f>
        <v>3084.76</v>
      </c>
      <c r="T439" s="173">
        <f>IF(G439=$G$586*$E438,0,G439)</f>
        <v>3552.56</v>
      </c>
      <c r="U439" s="5"/>
      <c r="V439" s="5"/>
      <c r="W439" s="5"/>
      <c r="X439" s="5"/>
      <c r="Y439" s="190"/>
      <c r="Z439" s="5"/>
      <c r="AA439" s="5"/>
      <c r="AB439" s="5"/>
    </row>
    <row r="440" spans="1:28" ht="15.75" customHeight="1" x14ac:dyDescent="0.25">
      <c r="A440" s="310"/>
      <c r="B440" s="553"/>
      <c r="C440" s="253"/>
      <c r="D440" s="24"/>
      <c r="E440" s="290"/>
      <c r="F440" s="44" t="s">
        <v>11</v>
      </c>
      <c r="G440" s="90">
        <f>G439/G438</f>
        <v>0.16929044555634978</v>
      </c>
      <c r="H440" s="90">
        <f>H439/H438</f>
        <v>0.17240038003688596</v>
      </c>
      <c r="I440" s="360">
        <f>I439/I438</f>
        <v>0.14511988816291929</v>
      </c>
      <c r="J440" s="436"/>
      <c r="K440" s="437">
        <f>I440*(1+J440)</f>
        <v>0.14511988816291929</v>
      </c>
      <c r="L440" s="394"/>
      <c r="M440" s="360">
        <f>K440*(1+L440)</f>
        <v>0.14511988816291929</v>
      </c>
      <c r="N440" s="436"/>
      <c r="O440" s="437">
        <f>M440*(1+N440)</f>
        <v>0.14511988816291929</v>
      </c>
      <c r="Q440" s="137"/>
      <c r="R440" s="174"/>
      <c r="S440" s="174"/>
      <c r="T440" s="174"/>
      <c r="U440" s="5"/>
      <c r="V440" s="5"/>
      <c r="W440" s="5"/>
      <c r="X440" s="5"/>
      <c r="Y440" s="190"/>
      <c r="Z440" s="5"/>
      <c r="AA440" s="5"/>
      <c r="AB440" s="5"/>
    </row>
    <row r="441" spans="1:28" ht="15.75" customHeight="1" x14ac:dyDescent="0.25">
      <c r="A441" s="310"/>
      <c r="B441" s="553"/>
      <c r="C441" s="253"/>
      <c r="D441" s="24">
        <f>C435</f>
        <v>2348.89</v>
      </c>
      <c r="E441" s="290">
        <f>D441/$D$573</f>
        <v>2.5283136490574627E-2</v>
      </c>
      <c r="F441" s="45" t="s">
        <v>68</v>
      </c>
      <c r="G441" s="91">
        <v>699164.12595818948</v>
      </c>
      <c r="H441" s="91">
        <v>814692.11936464289</v>
      </c>
      <c r="I441" s="361">
        <v>866880.88</v>
      </c>
      <c r="J441" s="438"/>
      <c r="K441" s="439">
        <f>I441*(1+J441)</f>
        <v>866880.88</v>
      </c>
      <c r="L441" s="395"/>
      <c r="M441" s="361">
        <f>K441*(1+L441)</f>
        <v>866880.88</v>
      </c>
      <c r="N441" s="438"/>
      <c r="O441" s="439">
        <f>M441*(1+N441)</f>
        <v>866880.88</v>
      </c>
      <c r="Q441" s="138"/>
      <c r="R441" s="175">
        <f>IF(I441=$I$588*$E441,0,I441)</f>
        <v>866880.88</v>
      </c>
      <c r="S441" s="175">
        <f>IF(H441=$H$588*$E441,0,H441)</f>
        <v>814692.11936464289</v>
      </c>
      <c r="T441" s="175">
        <f>IF(G441=$G$588*$E441,0,G441)</f>
        <v>699164.12595818948</v>
      </c>
      <c r="U441" s="5"/>
      <c r="V441" s="5"/>
      <c r="W441" s="5"/>
      <c r="X441" s="5"/>
      <c r="Y441" s="190"/>
      <c r="Z441" s="5"/>
      <c r="AA441" s="5"/>
      <c r="AB441" s="5"/>
    </row>
    <row r="442" spans="1:28" ht="15.75" customHeight="1" x14ac:dyDescent="0.25">
      <c r="A442" s="310"/>
      <c r="B442" s="553"/>
      <c r="C442" s="253"/>
      <c r="D442" s="24"/>
      <c r="E442" s="290"/>
      <c r="F442" s="46" t="s">
        <v>10</v>
      </c>
      <c r="G442" s="92">
        <v>70000.467839303208</v>
      </c>
      <c r="H442" s="92">
        <v>73361.730113857746</v>
      </c>
      <c r="I442" s="362">
        <v>81306.53</v>
      </c>
      <c r="J442" s="440"/>
      <c r="K442" s="441">
        <f>K441*K443</f>
        <v>81306.53</v>
      </c>
      <c r="L442" s="396"/>
      <c r="M442" s="362">
        <f>M441*M443</f>
        <v>81306.53</v>
      </c>
      <c r="N442" s="440"/>
      <c r="O442" s="441">
        <f>O441*O443</f>
        <v>81306.53</v>
      </c>
      <c r="Q442" s="139"/>
      <c r="R442" s="176">
        <f>IF(I442=$I$589*$E441,0,I442)</f>
        <v>81306.53</v>
      </c>
      <c r="S442" s="176">
        <f>IF(H442=$H$589*$E441,0,H442)</f>
        <v>73361.730113857746</v>
      </c>
      <c r="T442" s="176">
        <f>IF(G442=$G$589*$E441,0,G442)</f>
        <v>70000.467839303208</v>
      </c>
      <c r="U442" s="5"/>
      <c r="V442" s="5"/>
      <c r="W442" s="5"/>
      <c r="X442" s="5"/>
      <c r="Y442" s="190"/>
      <c r="Z442" s="5"/>
      <c r="AA442" s="5"/>
      <c r="AB442" s="5"/>
    </row>
    <row r="443" spans="1:28" ht="15.75" customHeight="1" x14ac:dyDescent="0.25">
      <c r="A443" s="310"/>
      <c r="B443" s="553"/>
      <c r="C443" s="253"/>
      <c r="D443" s="24"/>
      <c r="E443" s="290"/>
      <c r="F443" s="46" t="s">
        <v>11</v>
      </c>
      <c r="G443" s="92">
        <f>G442/G441</f>
        <v>0.10012022247761791</v>
      </c>
      <c r="H443" s="92">
        <f>H442/H441</f>
        <v>9.00484101540968E-2</v>
      </c>
      <c r="I443" s="362">
        <f>I442/I441</f>
        <v>9.3792044415606443E-2</v>
      </c>
      <c r="J443" s="440"/>
      <c r="K443" s="441">
        <f>I443*(1+J443)</f>
        <v>9.3792044415606443E-2</v>
      </c>
      <c r="L443" s="396"/>
      <c r="M443" s="362">
        <f>K443*(1+L443)</f>
        <v>9.3792044415606443E-2</v>
      </c>
      <c r="N443" s="440"/>
      <c r="O443" s="441">
        <f>M443*(1+N443)</f>
        <v>9.3792044415606443E-2</v>
      </c>
      <c r="Q443" s="139"/>
      <c r="R443" s="177"/>
      <c r="S443" s="177"/>
      <c r="T443" s="177"/>
      <c r="U443" s="5"/>
      <c r="V443" s="5"/>
      <c r="W443" s="5"/>
      <c r="X443" s="5"/>
      <c r="Y443" s="190"/>
      <c r="Z443" s="5"/>
      <c r="AA443" s="5"/>
      <c r="AB443" s="5"/>
    </row>
    <row r="444" spans="1:28" ht="15.75" customHeight="1" x14ac:dyDescent="0.25">
      <c r="A444" s="310"/>
      <c r="B444" s="553"/>
      <c r="C444" s="253"/>
      <c r="D444" s="24">
        <f>C435</f>
        <v>2348.89</v>
      </c>
      <c r="E444" s="290">
        <f>D444/$D$576</f>
        <v>6.1285356836285554E-2</v>
      </c>
      <c r="F444" s="47" t="s">
        <v>69</v>
      </c>
      <c r="G444" s="93">
        <v>351215.3</v>
      </c>
      <c r="H444" s="93">
        <v>340661.62</v>
      </c>
      <c r="I444" s="363">
        <v>529170.65</v>
      </c>
      <c r="J444" s="442"/>
      <c r="K444" s="443">
        <f>I444*(1+J444)</f>
        <v>529170.65</v>
      </c>
      <c r="L444" s="397"/>
      <c r="M444" s="363">
        <f>K444*(1+L444)</f>
        <v>529170.65</v>
      </c>
      <c r="N444" s="442"/>
      <c r="O444" s="443">
        <f>M444*(1+N444)</f>
        <v>529170.65</v>
      </c>
      <c r="Q444" s="140"/>
      <c r="R444" s="178">
        <f>IF(I444=$I$591*$E444,0,I444)</f>
        <v>529170.65</v>
      </c>
      <c r="S444" s="178">
        <f>IF(H444=$H$591*$E444,0,H444)</f>
        <v>340661.62</v>
      </c>
      <c r="T444" s="178">
        <f>IF(G444=$G$591*$E444,0,G444)</f>
        <v>351215.3</v>
      </c>
      <c r="U444" s="5"/>
      <c r="V444" s="5"/>
      <c r="W444" s="5"/>
      <c r="X444" s="5"/>
      <c r="Y444" s="190"/>
      <c r="Z444" s="5"/>
      <c r="AA444" s="5"/>
      <c r="AB444" s="5"/>
    </row>
    <row r="445" spans="1:28" ht="15.75" customHeight="1" x14ac:dyDescent="0.25">
      <c r="A445" s="310"/>
      <c r="B445" s="553"/>
      <c r="C445" s="253"/>
      <c r="D445" s="24"/>
      <c r="E445" s="290"/>
      <c r="F445" s="48" t="s">
        <v>10</v>
      </c>
      <c r="G445" s="94">
        <v>15210.75</v>
      </c>
      <c r="H445" s="94">
        <v>16657.21</v>
      </c>
      <c r="I445" s="364">
        <v>20608.650000000001</v>
      </c>
      <c r="J445" s="444"/>
      <c r="K445" s="445">
        <f>K444*K446</f>
        <v>20608.650000000001</v>
      </c>
      <c r="L445" s="398"/>
      <c r="M445" s="364">
        <f>M444*M446</f>
        <v>20608.650000000001</v>
      </c>
      <c r="N445" s="444"/>
      <c r="O445" s="445">
        <f>O444*O446</f>
        <v>20608.650000000001</v>
      </c>
      <c r="Q445" s="141"/>
      <c r="R445" s="179">
        <f>IF(I445=$I$592*$E444,0,I445)</f>
        <v>20608.650000000001</v>
      </c>
      <c r="S445" s="179">
        <f>IF(H445=$H$592*$E444,0,H445)</f>
        <v>16657.21</v>
      </c>
      <c r="T445" s="179">
        <f>IF(G445=$G$592*$E444,0,G445)</f>
        <v>15210.75</v>
      </c>
      <c r="U445" s="5"/>
      <c r="V445" s="5"/>
      <c r="W445" s="5"/>
      <c r="X445" s="5"/>
      <c r="Y445" s="190"/>
      <c r="Z445" s="5"/>
      <c r="AA445" s="5"/>
      <c r="AB445" s="5"/>
    </row>
    <row r="446" spans="1:28" ht="15.75" customHeight="1" x14ac:dyDescent="0.25">
      <c r="A446" s="310"/>
      <c r="B446" s="553"/>
      <c r="C446" s="253"/>
      <c r="D446" s="24"/>
      <c r="E446" s="290"/>
      <c r="F446" s="49" t="s">
        <v>11</v>
      </c>
      <c r="G446" s="95">
        <f>G445/G444</f>
        <v>4.3308904822768259E-2</v>
      </c>
      <c r="H446" s="95">
        <f>H445/H444</f>
        <v>4.8896644124454054E-2</v>
      </c>
      <c r="I446" s="365">
        <f>I445/I444</f>
        <v>3.8945187152764425E-2</v>
      </c>
      <c r="J446" s="446"/>
      <c r="K446" s="447">
        <f>I446*(1+J446)</f>
        <v>3.8945187152764425E-2</v>
      </c>
      <c r="L446" s="399"/>
      <c r="M446" s="365">
        <f>K446*(1+L446)</f>
        <v>3.8945187152764425E-2</v>
      </c>
      <c r="N446" s="446"/>
      <c r="O446" s="447">
        <f>M446*(1+N446)</f>
        <v>3.8945187152764425E-2</v>
      </c>
      <c r="Q446" s="141"/>
      <c r="R446" s="168"/>
      <c r="S446" s="168"/>
      <c r="T446" s="168"/>
      <c r="U446" s="5"/>
      <c r="V446" s="5"/>
      <c r="W446" s="5"/>
      <c r="X446" s="5"/>
      <c r="Y446" s="190"/>
      <c r="Z446" s="5"/>
      <c r="AA446" s="5"/>
      <c r="AB446" s="5"/>
    </row>
    <row r="447" spans="1:28" ht="15.75" customHeight="1" x14ac:dyDescent="0.25">
      <c r="A447" s="324"/>
      <c r="B447" s="554"/>
      <c r="C447" s="255"/>
      <c r="D447" s="248">
        <f>C435</f>
        <v>2348.89</v>
      </c>
      <c r="E447" s="249">
        <f>C435/SUM($C$4:$C$565)</f>
        <v>1.6951408579355925E-2</v>
      </c>
      <c r="F447" s="52" t="s">
        <v>15</v>
      </c>
      <c r="G447" s="96">
        <f>G436+G439+G442+G445</f>
        <v>92414.147839303216</v>
      </c>
      <c r="H447" s="96">
        <f>H436+H439+H442+H445</f>
        <v>95216.760113857745</v>
      </c>
      <c r="I447" s="366">
        <f>I436+I439+I442+I445</f>
        <v>125720.44</v>
      </c>
      <c r="J447" s="448"/>
      <c r="K447" s="449">
        <f>K436+K439+K442+K445</f>
        <v>125720.44</v>
      </c>
      <c r="L447" s="400"/>
      <c r="M447" s="366">
        <f>M436+M439+M442+M445</f>
        <v>125720.44</v>
      </c>
      <c r="N447" s="448"/>
      <c r="O447" s="449">
        <f>O436+O439+O442+O445</f>
        <v>125720.44</v>
      </c>
      <c r="Q447" s="117"/>
      <c r="R447" s="168"/>
      <c r="S447" s="168"/>
      <c r="T447" s="168"/>
      <c r="U447" s="5"/>
      <c r="V447" s="5"/>
      <c r="W447" s="5"/>
      <c r="X447" s="5"/>
      <c r="Y447" s="190"/>
      <c r="Z447" s="5"/>
      <c r="AA447" s="5"/>
      <c r="AB447" s="5"/>
    </row>
    <row r="448" spans="1:28" ht="15.75" hidden="1" customHeight="1" x14ac:dyDescent="0.25">
      <c r="A448" s="323">
        <v>35</v>
      </c>
      <c r="B448" s="256" t="s">
        <v>48</v>
      </c>
      <c r="C448" s="265">
        <v>0</v>
      </c>
      <c r="D448" s="24"/>
      <c r="E448" s="290">
        <f>D448/$D$567</f>
        <v>0</v>
      </c>
      <c r="F448" s="39" t="s">
        <v>67</v>
      </c>
      <c r="G448" s="85">
        <f>G$582*$E448</f>
        <v>0</v>
      </c>
      <c r="H448" s="85">
        <f>H$582*$E448</f>
        <v>0</v>
      </c>
      <c r="I448" s="355">
        <f>I$582*$E448</f>
        <v>0</v>
      </c>
      <c r="J448" s="426"/>
      <c r="K448" s="427">
        <f>K$582*$E448</f>
        <v>0</v>
      </c>
      <c r="L448" s="389"/>
      <c r="M448" s="355">
        <f>M$582*$E448</f>
        <v>0</v>
      </c>
      <c r="N448" s="426"/>
      <c r="O448" s="427">
        <f>O$582*$E448</f>
        <v>0</v>
      </c>
      <c r="Q448" s="134"/>
      <c r="R448" s="169">
        <f>IF(I448=$I$582*$E448,0,I448)</f>
        <v>0</v>
      </c>
      <c r="S448" s="169">
        <f>IF(H448=$H$582*$E448,0,H448)</f>
        <v>0</v>
      </c>
      <c r="T448" s="169">
        <f>IF(G448=$G$582*$E448,0,G448)</f>
        <v>0</v>
      </c>
      <c r="U448" s="5"/>
      <c r="V448" s="5"/>
      <c r="W448" s="5"/>
      <c r="X448" s="5"/>
      <c r="Y448" s="190"/>
      <c r="Z448" s="5"/>
      <c r="AA448" s="5"/>
      <c r="AB448" s="5"/>
    </row>
    <row r="449" spans="1:28" ht="15.75" hidden="1" customHeight="1" x14ac:dyDescent="0.25">
      <c r="A449" s="310"/>
      <c r="B449" s="252"/>
      <c r="C449" s="266"/>
      <c r="D449" s="24"/>
      <c r="E449" s="290"/>
      <c r="F449" s="40" t="s">
        <v>10</v>
      </c>
      <c r="G449" s="86">
        <f>G$583*$E448</f>
        <v>0</v>
      </c>
      <c r="H449" s="86">
        <f>H$583*$E448</f>
        <v>0</v>
      </c>
      <c r="I449" s="356">
        <f>I$583*$E448</f>
        <v>0</v>
      </c>
      <c r="J449" s="428"/>
      <c r="K449" s="429">
        <f>K$583*$E448</f>
        <v>0</v>
      </c>
      <c r="L449" s="390"/>
      <c r="M449" s="356">
        <f>M$583*$E448</f>
        <v>0</v>
      </c>
      <c r="N449" s="428"/>
      <c r="O449" s="429">
        <f>O$583*$E448</f>
        <v>0</v>
      </c>
      <c r="Q449" s="135"/>
      <c r="R449" s="170">
        <f>IF(I449=$I$583*$E448,0,I449)</f>
        <v>0</v>
      </c>
      <c r="S449" s="170">
        <f>IF(H449=$H$583*$E448,0,H449)</f>
        <v>0</v>
      </c>
      <c r="T449" s="170">
        <f>IF(G449=$G$583*$E448,0,G449)</f>
        <v>0</v>
      </c>
      <c r="U449" s="5"/>
      <c r="V449" s="5"/>
      <c r="W449" s="5"/>
      <c r="X449" s="5"/>
      <c r="Y449" s="190"/>
      <c r="Z449" s="5"/>
      <c r="AA449" s="5"/>
      <c r="AB449" s="5"/>
    </row>
    <row r="450" spans="1:28" ht="15.75" hidden="1" customHeight="1" x14ac:dyDescent="0.25">
      <c r="A450" s="310"/>
      <c r="B450" s="252"/>
      <c r="C450" s="266"/>
      <c r="D450" s="24"/>
      <c r="E450" s="290"/>
      <c r="F450" s="41" t="s">
        <v>11</v>
      </c>
      <c r="G450" s="87" t="e">
        <f>G449/G448</f>
        <v>#DIV/0!</v>
      </c>
      <c r="H450" s="87" t="e">
        <f>H449/H448</f>
        <v>#DIV/0!</v>
      </c>
      <c r="I450" s="357" t="e">
        <f>I449/I448</f>
        <v>#DIV/0!</v>
      </c>
      <c r="J450" s="430"/>
      <c r="K450" s="431" t="e">
        <f>K449/K448</f>
        <v>#DIV/0!</v>
      </c>
      <c r="L450" s="391"/>
      <c r="M450" s="357" t="e">
        <f>M449/M448</f>
        <v>#DIV/0!</v>
      </c>
      <c r="N450" s="430"/>
      <c r="O450" s="431" t="e">
        <f>O449/O448</f>
        <v>#DIV/0!</v>
      </c>
      <c r="Q450" s="135"/>
      <c r="R450" s="171"/>
      <c r="S450" s="171"/>
      <c r="T450" s="171"/>
      <c r="U450" s="5"/>
      <c r="V450" s="5"/>
      <c r="W450" s="5"/>
      <c r="X450" s="5"/>
      <c r="Y450" s="190"/>
      <c r="Z450" s="5"/>
      <c r="AA450" s="5"/>
      <c r="AB450" s="5"/>
    </row>
    <row r="451" spans="1:28" ht="15.75" hidden="1" customHeight="1" x14ac:dyDescent="0.25">
      <c r="A451" s="310"/>
      <c r="B451" s="252"/>
      <c r="C451" s="266"/>
      <c r="D451" s="24"/>
      <c r="E451" s="290">
        <f>D451/$D$570</f>
        <v>0</v>
      </c>
      <c r="F451" s="42" t="s">
        <v>12</v>
      </c>
      <c r="G451" s="88">
        <f>G$585*$E451</f>
        <v>0</v>
      </c>
      <c r="H451" s="88">
        <f>H$585*$E451</f>
        <v>0</v>
      </c>
      <c r="I451" s="358">
        <f>I$585*$E451</f>
        <v>0</v>
      </c>
      <c r="J451" s="432"/>
      <c r="K451" s="433">
        <f>K$585*$E451</f>
        <v>0</v>
      </c>
      <c r="L451" s="392"/>
      <c r="M451" s="358">
        <f>M$585*$E451</f>
        <v>0</v>
      </c>
      <c r="N451" s="432"/>
      <c r="O451" s="433">
        <f>O$585*$E451</f>
        <v>0</v>
      </c>
      <c r="Q451" s="136"/>
      <c r="R451" s="172">
        <f>IF(I451=$I$585*$E451,0,I451)</f>
        <v>0</v>
      </c>
      <c r="S451" s="172">
        <f>IF(H451=$H$585*$E451,0,H451)</f>
        <v>0</v>
      </c>
      <c r="T451" s="172">
        <f>IF(G451=$G$585*$E451,0,G451)</f>
        <v>0</v>
      </c>
      <c r="U451" s="5"/>
      <c r="V451" s="5"/>
      <c r="W451" s="5"/>
      <c r="X451" s="5"/>
      <c r="Y451" s="190"/>
      <c r="Z451" s="5"/>
      <c r="AA451" s="5"/>
      <c r="AB451" s="5"/>
    </row>
    <row r="452" spans="1:28" ht="15.75" hidden="1" customHeight="1" x14ac:dyDescent="0.25">
      <c r="A452" s="310"/>
      <c r="B452" s="252"/>
      <c r="C452" s="266"/>
      <c r="D452" s="24"/>
      <c r="E452" s="290"/>
      <c r="F452" s="43" t="s">
        <v>10</v>
      </c>
      <c r="G452" s="89">
        <f>G$586*$E451</f>
        <v>0</v>
      </c>
      <c r="H452" s="89">
        <f>H$586*$E451</f>
        <v>0</v>
      </c>
      <c r="I452" s="359">
        <f>I$586*$E451</f>
        <v>0</v>
      </c>
      <c r="J452" s="434"/>
      <c r="K452" s="435">
        <f>K$586*$E451</f>
        <v>0</v>
      </c>
      <c r="L452" s="393"/>
      <c r="M452" s="359">
        <f>M$586*$E451</f>
        <v>0</v>
      </c>
      <c r="N452" s="434"/>
      <c r="O452" s="435">
        <f>O$586*$E451</f>
        <v>0</v>
      </c>
      <c r="Q452" s="137"/>
      <c r="R452" s="173">
        <f>IF(I452=$I$586*$E451,0,I452)</f>
        <v>0</v>
      </c>
      <c r="S452" s="173">
        <f>IF(H452=$H$586*$E451,0,H452)</f>
        <v>0</v>
      </c>
      <c r="T452" s="173">
        <f>IF(G452=$G$586*$E451,0,G452)</f>
        <v>0</v>
      </c>
      <c r="U452" s="5"/>
      <c r="V452" s="5"/>
      <c r="W452" s="5"/>
      <c r="X452" s="5"/>
      <c r="Y452" s="190"/>
      <c r="Z452" s="5"/>
      <c r="AA452" s="5"/>
      <c r="AB452" s="5"/>
    </row>
    <row r="453" spans="1:28" ht="15.75" hidden="1" customHeight="1" x14ac:dyDescent="0.25">
      <c r="A453" s="310"/>
      <c r="B453" s="252"/>
      <c r="C453" s="266"/>
      <c r="D453" s="24"/>
      <c r="E453" s="290"/>
      <c r="F453" s="44" t="s">
        <v>11</v>
      </c>
      <c r="G453" s="90" t="e">
        <f>G452/G451</f>
        <v>#DIV/0!</v>
      </c>
      <c r="H453" s="90" t="e">
        <f>H452/H451</f>
        <v>#DIV/0!</v>
      </c>
      <c r="I453" s="360" t="e">
        <f>I452/I451</f>
        <v>#DIV/0!</v>
      </c>
      <c r="J453" s="436"/>
      <c r="K453" s="437" t="e">
        <f>K452/K451</f>
        <v>#DIV/0!</v>
      </c>
      <c r="L453" s="394"/>
      <c r="M453" s="360" t="e">
        <f>M452/M451</f>
        <v>#DIV/0!</v>
      </c>
      <c r="N453" s="436"/>
      <c r="O453" s="437" t="e">
        <f>O452/O451</f>
        <v>#DIV/0!</v>
      </c>
      <c r="Q453" s="137"/>
      <c r="R453" s="174"/>
      <c r="S453" s="174"/>
      <c r="T453" s="174"/>
      <c r="U453" s="5"/>
      <c r="V453" s="5"/>
      <c r="W453" s="5"/>
      <c r="X453" s="5"/>
      <c r="Y453" s="190"/>
      <c r="Z453" s="5"/>
      <c r="AA453" s="5"/>
      <c r="AB453" s="5"/>
    </row>
    <row r="454" spans="1:28" ht="15.75" hidden="1" customHeight="1" x14ac:dyDescent="0.25">
      <c r="A454" s="310"/>
      <c r="B454" s="252"/>
      <c r="C454" s="266"/>
      <c r="D454" s="24"/>
      <c r="E454" s="290">
        <f>D454/$D$573</f>
        <v>0</v>
      </c>
      <c r="F454" s="45" t="s">
        <v>68</v>
      </c>
      <c r="G454" s="91">
        <f>G$588*$E454</f>
        <v>0</v>
      </c>
      <c r="H454" s="91">
        <f>H$588*$E454</f>
        <v>0</v>
      </c>
      <c r="I454" s="361">
        <f>I$588*$E454</f>
        <v>0</v>
      </c>
      <c r="J454" s="438"/>
      <c r="K454" s="439">
        <f>K$588*$E454</f>
        <v>0</v>
      </c>
      <c r="L454" s="395"/>
      <c r="M454" s="361">
        <f>M$588*$E454</f>
        <v>0</v>
      </c>
      <c r="N454" s="438"/>
      <c r="O454" s="439">
        <f>O$588*$E454</f>
        <v>0</v>
      </c>
      <c r="Q454" s="138"/>
      <c r="R454" s="175">
        <f>IF(I454=$I$588*$E454,0,I454)</f>
        <v>0</v>
      </c>
      <c r="S454" s="175">
        <f>IF(H454=$H$588*$E454,0,H454)</f>
        <v>0</v>
      </c>
      <c r="T454" s="175">
        <f>IF(G454=$G$588*$E454,0,G454)</f>
        <v>0</v>
      </c>
      <c r="U454" s="5"/>
      <c r="V454" s="5"/>
      <c r="W454" s="5"/>
      <c r="X454" s="5"/>
      <c r="Y454" s="190"/>
      <c r="Z454" s="5"/>
      <c r="AA454" s="5"/>
      <c r="AB454" s="5"/>
    </row>
    <row r="455" spans="1:28" ht="15.75" hidden="1" customHeight="1" x14ac:dyDescent="0.25">
      <c r="A455" s="310"/>
      <c r="B455" s="252"/>
      <c r="C455" s="266"/>
      <c r="D455" s="24"/>
      <c r="E455" s="290"/>
      <c r="F455" s="46" t="s">
        <v>10</v>
      </c>
      <c r="G455" s="92">
        <f>G$589*$E454</f>
        <v>0</v>
      </c>
      <c r="H455" s="92">
        <f>H$589*$E454</f>
        <v>0</v>
      </c>
      <c r="I455" s="362">
        <f>I$589*$E454</f>
        <v>0</v>
      </c>
      <c r="J455" s="440"/>
      <c r="K455" s="441">
        <f>K$589*$E454</f>
        <v>0</v>
      </c>
      <c r="L455" s="396"/>
      <c r="M455" s="362">
        <f>M$589*$E454</f>
        <v>0</v>
      </c>
      <c r="N455" s="440"/>
      <c r="O455" s="441">
        <f>O$589*$E454</f>
        <v>0</v>
      </c>
      <c r="Q455" s="139"/>
      <c r="R455" s="176">
        <f>IF(I455=$I$589*$E454,0,I455)</f>
        <v>0</v>
      </c>
      <c r="S455" s="176">
        <f>IF(H455=$H$589*$E454,0,H455)</f>
        <v>0</v>
      </c>
      <c r="T455" s="176">
        <f>IF(G455=$G$589*$E454,0,G455)</f>
        <v>0</v>
      </c>
      <c r="U455" s="5"/>
      <c r="V455" s="5"/>
      <c r="W455" s="5"/>
      <c r="X455" s="5"/>
      <c r="Y455" s="190"/>
      <c r="Z455" s="5"/>
      <c r="AA455" s="5"/>
      <c r="AB455" s="5"/>
    </row>
    <row r="456" spans="1:28" ht="15.75" hidden="1" customHeight="1" x14ac:dyDescent="0.25">
      <c r="A456" s="310"/>
      <c r="B456" s="252"/>
      <c r="C456" s="266"/>
      <c r="D456" s="24"/>
      <c r="E456" s="290"/>
      <c r="F456" s="46" t="s">
        <v>11</v>
      </c>
      <c r="G456" s="92" t="e">
        <f>G455/G454</f>
        <v>#DIV/0!</v>
      </c>
      <c r="H456" s="92" t="e">
        <f>H455/H454</f>
        <v>#DIV/0!</v>
      </c>
      <c r="I456" s="362" t="e">
        <f>I455/I454</f>
        <v>#DIV/0!</v>
      </c>
      <c r="J456" s="440"/>
      <c r="K456" s="441" t="e">
        <f>K455/K454</f>
        <v>#DIV/0!</v>
      </c>
      <c r="L456" s="396"/>
      <c r="M456" s="362" t="e">
        <f>M455/M454</f>
        <v>#DIV/0!</v>
      </c>
      <c r="N456" s="440"/>
      <c r="O456" s="441" t="e">
        <f>O455/O454</f>
        <v>#DIV/0!</v>
      </c>
      <c r="Q456" s="139"/>
      <c r="R456" s="177"/>
      <c r="S456" s="177"/>
      <c r="T456" s="177"/>
      <c r="U456" s="5"/>
      <c r="V456" s="5"/>
      <c r="W456" s="5"/>
      <c r="X456" s="5"/>
      <c r="Y456" s="190"/>
      <c r="Z456" s="5"/>
      <c r="AA456" s="5"/>
      <c r="AB456" s="5"/>
    </row>
    <row r="457" spans="1:28" ht="15.75" hidden="1" customHeight="1" x14ac:dyDescent="0.25">
      <c r="A457" s="310"/>
      <c r="B457" s="252"/>
      <c r="C457" s="266"/>
      <c r="D457" s="24"/>
      <c r="E457" s="290">
        <f>D457/$D$576</f>
        <v>0</v>
      </c>
      <c r="F457" s="47" t="s">
        <v>69</v>
      </c>
      <c r="G457" s="93">
        <f>G$591*$E457</f>
        <v>0</v>
      </c>
      <c r="H457" s="93">
        <f>H$591*$E457</f>
        <v>0</v>
      </c>
      <c r="I457" s="363">
        <f>I$591*$E457</f>
        <v>0</v>
      </c>
      <c r="J457" s="442"/>
      <c r="K457" s="443">
        <f>K$591*$E457</f>
        <v>0</v>
      </c>
      <c r="L457" s="397"/>
      <c r="M457" s="363">
        <f>M$591*$E457</f>
        <v>0</v>
      </c>
      <c r="N457" s="442"/>
      <c r="O457" s="443">
        <f>O$591*$E457</f>
        <v>0</v>
      </c>
      <c r="Q457" s="140"/>
      <c r="R457" s="178">
        <f>IF(I457=$I$591*$E457,0,I457)</f>
        <v>0</v>
      </c>
      <c r="S457" s="178">
        <f>IF(H457=$H$591*$E457,0,H457)</f>
        <v>0</v>
      </c>
      <c r="T457" s="178">
        <f>IF(G457=$G$591*$E457,0,G457)</f>
        <v>0</v>
      </c>
      <c r="U457" s="5"/>
      <c r="V457" s="5"/>
      <c r="W457" s="5"/>
      <c r="X457" s="5"/>
      <c r="Y457" s="190"/>
      <c r="Z457" s="5"/>
      <c r="AA457" s="5"/>
      <c r="AB457" s="5"/>
    </row>
    <row r="458" spans="1:28" ht="15.75" hidden="1" customHeight="1" x14ac:dyDescent="0.25">
      <c r="A458" s="310"/>
      <c r="B458" s="252"/>
      <c r="C458" s="266"/>
      <c r="D458" s="24"/>
      <c r="E458" s="290"/>
      <c r="F458" s="48" t="s">
        <v>10</v>
      </c>
      <c r="G458" s="94">
        <f>G$592*$E457</f>
        <v>0</v>
      </c>
      <c r="H458" s="94">
        <f>H$592*$E457</f>
        <v>0</v>
      </c>
      <c r="I458" s="364">
        <f>I$592*$E457</f>
        <v>0</v>
      </c>
      <c r="J458" s="444"/>
      <c r="K458" s="445">
        <f>K$592*$E457</f>
        <v>0</v>
      </c>
      <c r="L458" s="398"/>
      <c r="M458" s="364">
        <f>M$592*$E457</f>
        <v>0</v>
      </c>
      <c r="N458" s="444"/>
      <c r="O458" s="445">
        <f>O$592*$E457</f>
        <v>0</v>
      </c>
      <c r="Q458" s="141"/>
      <c r="R458" s="179">
        <f>IF(I458=$I$592*$E457,0,I458)</f>
        <v>0</v>
      </c>
      <c r="S458" s="179">
        <f>IF(H458=$H$592*$E457,0,H458)</f>
        <v>0</v>
      </c>
      <c r="T458" s="179">
        <f>IF(G458=$G$592*$E457,0,G458)</f>
        <v>0</v>
      </c>
      <c r="U458" s="5"/>
      <c r="V458" s="5"/>
      <c r="W458" s="5"/>
      <c r="X458" s="5"/>
      <c r="Y458" s="190"/>
      <c r="Z458" s="5"/>
      <c r="AA458" s="5"/>
      <c r="AB458" s="5"/>
    </row>
    <row r="459" spans="1:28" ht="15.75" hidden="1" customHeight="1" x14ac:dyDescent="0.25">
      <c r="A459" s="310"/>
      <c r="B459" s="252"/>
      <c r="C459" s="266"/>
      <c r="D459" s="24"/>
      <c r="E459" s="290"/>
      <c r="F459" s="49" t="s">
        <v>11</v>
      </c>
      <c r="G459" s="95" t="e">
        <f>G458/G457</f>
        <v>#DIV/0!</v>
      </c>
      <c r="H459" s="95" t="e">
        <f>H458/H457</f>
        <v>#DIV/0!</v>
      </c>
      <c r="I459" s="365" t="e">
        <f>I458/I457</f>
        <v>#DIV/0!</v>
      </c>
      <c r="J459" s="446"/>
      <c r="K459" s="447" t="e">
        <f>K458/K457</f>
        <v>#DIV/0!</v>
      </c>
      <c r="L459" s="399"/>
      <c r="M459" s="365" t="e">
        <f>M458/M457</f>
        <v>#DIV/0!</v>
      </c>
      <c r="N459" s="446"/>
      <c r="O459" s="447" t="e">
        <f>O458/O457</f>
        <v>#DIV/0!</v>
      </c>
      <c r="Q459" s="141"/>
      <c r="R459" s="168"/>
      <c r="S459" s="168"/>
      <c r="T459" s="168"/>
      <c r="U459" s="5"/>
      <c r="V459" s="5"/>
      <c r="W459" s="5"/>
      <c r="X459" s="5"/>
      <c r="Y459" s="190"/>
      <c r="Z459" s="5"/>
      <c r="AA459" s="5"/>
      <c r="AB459" s="5"/>
    </row>
    <row r="460" spans="1:28" ht="15.75" hidden="1" customHeight="1" x14ac:dyDescent="0.25">
      <c r="A460" s="324"/>
      <c r="B460" s="254"/>
      <c r="C460" s="267"/>
      <c r="D460" s="248">
        <f>C448</f>
        <v>0</v>
      </c>
      <c r="E460" s="249">
        <f>C448/SUM($C$4:$C$565)</f>
        <v>0</v>
      </c>
      <c r="F460" s="52" t="s">
        <v>15</v>
      </c>
      <c r="G460" s="96">
        <f>G449+G452+G455+G458</f>
        <v>0</v>
      </c>
      <c r="H460" s="96">
        <f>H449+H452+H455+H458</f>
        <v>0</v>
      </c>
      <c r="I460" s="366">
        <f>I449+I452+I455+I458</f>
        <v>0</v>
      </c>
      <c r="J460" s="448"/>
      <c r="K460" s="449">
        <f>K449+K452+K455+K458</f>
        <v>0</v>
      </c>
      <c r="L460" s="400"/>
      <c r="M460" s="366">
        <f>M449+M452+M455+M458</f>
        <v>0</v>
      </c>
      <c r="N460" s="448"/>
      <c r="O460" s="449">
        <f>O449+O452+O455+O458</f>
        <v>0</v>
      </c>
      <c r="Q460" s="117"/>
      <c r="R460" s="168"/>
      <c r="S460" s="168"/>
      <c r="T460" s="168"/>
      <c r="U460" s="5"/>
      <c r="V460" s="5"/>
      <c r="W460" s="5"/>
      <c r="X460" s="5"/>
      <c r="Y460" s="190"/>
      <c r="Z460" s="5"/>
      <c r="AA460" s="5"/>
      <c r="AB460" s="5"/>
    </row>
    <row r="461" spans="1:28" ht="15.75" hidden="1" customHeight="1" x14ac:dyDescent="0.25">
      <c r="A461" s="323">
        <v>36</v>
      </c>
      <c r="B461" s="256" t="s">
        <v>49</v>
      </c>
      <c r="C461" s="265">
        <v>0</v>
      </c>
      <c r="D461" s="24"/>
      <c r="E461" s="290">
        <f>D461/$D$567</f>
        <v>0</v>
      </c>
      <c r="F461" s="39" t="s">
        <v>67</v>
      </c>
      <c r="G461" s="85">
        <f>G$582*$E461</f>
        <v>0</v>
      </c>
      <c r="H461" s="85">
        <f>H$582*$E461</f>
        <v>0</v>
      </c>
      <c r="I461" s="355">
        <f>I$582*$E461</f>
        <v>0</v>
      </c>
      <c r="J461" s="426"/>
      <c r="K461" s="427">
        <f>K$582*$E461</f>
        <v>0</v>
      </c>
      <c r="L461" s="389"/>
      <c r="M461" s="355">
        <f>M$582*$E461</f>
        <v>0</v>
      </c>
      <c r="N461" s="426"/>
      <c r="O461" s="427">
        <f>O$582*$E461</f>
        <v>0</v>
      </c>
      <c r="Q461" s="134"/>
      <c r="R461" s="169">
        <f>IF(I461=$I$582*$E461,0,I461)</f>
        <v>0</v>
      </c>
      <c r="S461" s="169">
        <f>IF(H461=$H$582*$E461,0,H461)</f>
        <v>0</v>
      </c>
      <c r="T461" s="169">
        <f>IF(G461=$G$582*$E461,0,G461)</f>
        <v>0</v>
      </c>
      <c r="U461" s="5"/>
      <c r="V461" s="5"/>
      <c r="W461" s="5"/>
      <c r="X461" s="5"/>
      <c r="Y461" s="190"/>
      <c r="Z461" s="5"/>
      <c r="AA461" s="5"/>
      <c r="AB461" s="5"/>
    </row>
    <row r="462" spans="1:28" ht="15.75" hidden="1" customHeight="1" x14ac:dyDescent="0.25">
      <c r="A462" s="310"/>
      <c r="B462" s="252"/>
      <c r="C462" s="266"/>
      <c r="D462" s="24"/>
      <c r="E462" s="290"/>
      <c r="F462" s="40" t="s">
        <v>10</v>
      </c>
      <c r="G462" s="86">
        <f>G$583*$E461</f>
        <v>0</v>
      </c>
      <c r="H462" s="86">
        <f>H$583*$E461</f>
        <v>0</v>
      </c>
      <c r="I462" s="356">
        <f>I$583*$E461</f>
        <v>0</v>
      </c>
      <c r="J462" s="428"/>
      <c r="K462" s="429">
        <f>K$583*$E461</f>
        <v>0</v>
      </c>
      <c r="L462" s="390"/>
      <c r="M462" s="356">
        <f>M$583*$E461</f>
        <v>0</v>
      </c>
      <c r="N462" s="428"/>
      <c r="O462" s="429">
        <f>O$583*$E461</f>
        <v>0</v>
      </c>
      <c r="Q462" s="135"/>
      <c r="R462" s="170">
        <f>IF(I462=$I$583*$E461,0,I462)</f>
        <v>0</v>
      </c>
      <c r="S462" s="170">
        <f>IF(H462=$H$583*$E461,0,H462)</f>
        <v>0</v>
      </c>
      <c r="T462" s="170">
        <f>IF(G462=$G$583*$E461,0,G462)</f>
        <v>0</v>
      </c>
      <c r="U462" s="5"/>
      <c r="V462" s="5"/>
      <c r="W462" s="5"/>
      <c r="X462" s="5"/>
      <c r="Y462" s="190"/>
      <c r="Z462" s="5"/>
      <c r="AA462" s="5"/>
      <c r="AB462" s="5"/>
    </row>
    <row r="463" spans="1:28" ht="15.75" hidden="1" customHeight="1" x14ac:dyDescent="0.25">
      <c r="A463" s="310"/>
      <c r="B463" s="252"/>
      <c r="C463" s="266"/>
      <c r="D463" s="24"/>
      <c r="E463" s="290"/>
      <c r="F463" s="41" t="s">
        <v>11</v>
      </c>
      <c r="G463" s="87" t="e">
        <f>G462/G461</f>
        <v>#DIV/0!</v>
      </c>
      <c r="H463" s="87" t="e">
        <f>H462/H461</f>
        <v>#DIV/0!</v>
      </c>
      <c r="I463" s="357" t="e">
        <f>I462/I461</f>
        <v>#DIV/0!</v>
      </c>
      <c r="J463" s="430"/>
      <c r="K463" s="431" t="e">
        <f>K462/K461</f>
        <v>#DIV/0!</v>
      </c>
      <c r="L463" s="391"/>
      <c r="M463" s="357" t="e">
        <f>M462/M461</f>
        <v>#DIV/0!</v>
      </c>
      <c r="N463" s="430"/>
      <c r="O463" s="431" t="e">
        <f>O462/O461</f>
        <v>#DIV/0!</v>
      </c>
      <c r="Q463" s="135"/>
      <c r="R463" s="171"/>
      <c r="S463" s="171"/>
      <c r="T463" s="171"/>
      <c r="U463" s="5"/>
      <c r="V463" s="5"/>
      <c r="W463" s="5"/>
      <c r="X463" s="5"/>
      <c r="Y463" s="190"/>
      <c r="Z463" s="5"/>
      <c r="AA463" s="5"/>
      <c r="AB463" s="5"/>
    </row>
    <row r="464" spans="1:28" ht="15.75" hidden="1" customHeight="1" x14ac:dyDescent="0.25">
      <c r="A464" s="310"/>
      <c r="B464" s="252"/>
      <c r="C464" s="266"/>
      <c r="D464" s="24"/>
      <c r="E464" s="290">
        <f>D464/$D$570</f>
        <v>0</v>
      </c>
      <c r="F464" s="42" t="s">
        <v>12</v>
      </c>
      <c r="G464" s="88">
        <f>G$585*$E464</f>
        <v>0</v>
      </c>
      <c r="H464" s="88">
        <f>H$585*$E464</f>
        <v>0</v>
      </c>
      <c r="I464" s="358">
        <f>I$585*$E464</f>
        <v>0</v>
      </c>
      <c r="J464" s="432"/>
      <c r="K464" s="433">
        <f>K$585*$E464</f>
        <v>0</v>
      </c>
      <c r="L464" s="392"/>
      <c r="M464" s="358">
        <f>M$585*$E464</f>
        <v>0</v>
      </c>
      <c r="N464" s="432"/>
      <c r="O464" s="433">
        <f>O$585*$E464</f>
        <v>0</v>
      </c>
      <c r="Q464" s="136"/>
      <c r="R464" s="172">
        <f>IF(I464=$I$585*$E464,0,I464)</f>
        <v>0</v>
      </c>
      <c r="S464" s="172">
        <f>IF(H464=$H$585*$E464,0,H464)</f>
        <v>0</v>
      </c>
      <c r="T464" s="172">
        <f>IF(G464=$G$585*$E464,0,G464)</f>
        <v>0</v>
      </c>
      <c r="U464" s="5"/>
      <c r="V464" s="5"/>
      <c r="W464" s="5"/>
      <c r="X464" s="5"/>
      <c r="Y464" s="190"/>
      <c r="Z464" s="5"/>
      <c r="AA464" s="5"/>
      <c r="AB464" s="5"/>
    </row>
    <row r="465" spans="1:28" ht="15.75" hidden="1" customHeight="1" x14ac:dyDescent="0.25">
      <c r="A465" s="310"/>
      <c r="B465" s="252"/>
      <c r="C465" s="266"/>
      <c r="D465" s="24"/>
      <c r="E465" s="290"/>
      <c r="F465" s="43" t="s">
        <v>10</v>
      </c>
      <c r="G465" s="89">
        <f>G$586*$E464</f>
        <v>0</v>
      </c>
      <c r="H465" s="89">
        <f>H$586*$E464</f>
        <v>0</v>
      </c>
      <c r="I465" s="359">
        <f>I$586*$E464</f>
        <v>0</v>
      </c>
      <c r="J465" s="434"/>
      <c r="K465" s="435">
        <f>K$586*$E464</f>
        <v>0</v>
      </c>
      <c r="L465" s="393"/>
      <c r="M465" s="359">
        <f>M$586*$E464</f>
        <v>0</v>
      </c>
      <c r="N465" s="434"/>
      <c r="O465" s="435">
        <f>O$586*$E464</f>
        <v>0</v>
      </c>
      <c r="Q465" s="137"/>
      <c r="R465" s="173">
        <f>IF(I465=$I$586*$E464,0,I465)</f>
        <v>0</v>
      </c>
      <c r="S465" s="173">
        <f>IF(H465=$H$586*$E464,0,H465)</f>
        <v>0</v>
      </c>
      <c r="T465" s="173">
        <f>IF(G465=$G$586*$E464,0,G465)</f>
        <v>0</v>
      </c>
      <c r="U465" s="5"/>
      <c r="V465" s="5"/>
      <c r="W465" s="5"/>
      <c r="X465" s="5"/>
      <c r="Y465" s="190"/>
      <c r="Z465" s="5"/>
      <c r="AA465" s="5"/>
      <c r="AB465" s="5"/>
    </row>
    <row r="466" spans="1:28" ht="15.75" hidden="1" customHeight="1" x14ac:dyDescent="0.25">
      <c r="A466" s="310"/>
      <c r="B466" s="252"/>
      <c r="C466" s="266"/>
      <c r="D466" s="24"/>
      <c r="E466" s="290"/>
      <c r="F466" s="44" t="s">
        <v>11</v>
      </c>
      <c r="G466" s="90" t="e">
        <f>G465/G464</f>
        <v>#DIV/0!</v>
      </c>
      <c r="H466" s="90" t="e">
        <f>H465/H464</f>
        <v>#DIV/0!</v>
      </c>
      <c r="I466" s="360" t="e">
        <f>I465/I464</f>
        <v>#DIV/0!</v>
      </c>
      <c r="J466" s="436"/>
      <c r="K466" s="437" t="e">
        <f>K465/K464</f>
        <v>#DIV/0!</v>
      </c>
      <c r="L466" s="394"/>
      <c r="M466" s="360" t="e">
        <f>M465/M464</f>
        <v>#DIV/0!</v>
      </c>
      <c r="N466" s="436"/>
      <c r="O466" s="437" t="e">
        <f>O465/O464</f>
        <v>#DIV/0!</v>
      </c>
      <c r="Q466" s="137"/>
      <c r="R466" s="174"/>
      <c r="S466" s="174"/>
      <c r="T466" s="174"/>
      <c r="U466" s="5"/>
      <c r="V466" s="5"/>
      <c r="W466" s="5"/>
      <c r="X466" s="5"/>
      <c r="Y466" s="190"/>
      <c r="Z466" s="5"/>
      <c r="AA466" s="5"/>
      <c r="AB466" s="5"/>
    </row>
    <row r="467" spans="1:28" ht="15.75" hidden="1" customHeight="1" x14ac:dyDescent="0.25">
      <c r="A467" s="310"/>
      <c r="B467" s="252"/>
      <c r="C467" s="266"/>
      <c r="D467" s="24"/>
      <c r="E467" s="290">
        <f>D467/$D$573</f>
        <v>0</v>
      </c>
      <c r="F467" s="45" t="s">
        <v>68</v>
      </c>
      <c r="G467" s="91">
        <f>G$588*$E467</f>
        <v>0</v>
      </c>
      <c r="H467" s="91">
        <f>H$588*$E467</f>
        <v>0</v>
      </c>
      <c r="I467" s="361">
        <f>I$588*$E467</f>
        <v>0</v>
      </c>
      <c r="J467" s="438"/>
      <c r="K467" s="439">
        <f>K$588*$E467</f>
        <v>0</v>
      </c>
      <c r="L467" s="395"/>
      <c r="M467" s="361">
        <f>M$588*$E467</f>
        <v>0</v>
      </c>
      <c r="N467" s="438"/>
      <c r="O467" s="439">
        <f>O$588*$E467</f>
        <v>0</v>
      </c>
      <c r="Q467" s="138"/>
      <c r="R467" s="175">
        <f>IF(I467=$I$588*$E467,0,I467)</f>
        <v>0</v>
      </c>
      <c r="S467" s="175">
        <f>IF(H467=$H$588*$E467,0,H467)</f>
        <v>0</v>
      </c>
      <c r="T467" s="175">
        <f>IF(G467=$G$588*$E467,0,G467)</f>
        <v>0</v>
      </c>
      <c r="U467" s="5"/>
      <c r="V467" s="5"/>
      <c r="W467" s="5"/>
      <c r="X467" s="5"/>
      <c r="Y467" s="190"/>
      <c r="Z467" s="5"/>
      <c r="AA467" s="5"/>
      <c r="AB467" s="5"/>
    </row>
    <row r="468" spans="1:28" ht="15.75" hidden="1" customHeight="1" x14ac:dyDescent="0.25">
      <c r="A468" s="310"/>
      <c r="B468" s="252"/>
      <c r="C468" s="266"/>
      <c r="D468" s="24"/>
      <c r="E468" s="290"/>
      <c r="F468" s="46" t="s">
        <v>10</v>
      </c>
      <c r="G468" s="92">
        <f>G$589*$E467</f>
        <v>0</v>
      </c>
      <c r="H468" s="92">
        <f>H$589*$E467</f>
        <v>0</v>
      </c>
      <c r="I468" s="362">
        <f>I$589*$E467</f>
        <v>0</v>
      </c>
      <c r="J468" s="440"/>
      <c r="K468" s="441">
        <f>K$589*$E467</f>
        <v>0</v>
      </c>
      <c r="L468" s="396"/>
      <c r="M468" s="362">
        <f>M$589*$E467</f>
        <v>0</v>
      </c>
      <c r="N468" s="440"/>
      <c r="O468" s="441">
        <f>O$589*$E467</f>
        <v>0</v>
      </c>
      <c r="Q468" s="139"/>
      <c r="R468" s="176">
        <f>IF(I468=$I$589*$E467,0,I468)</f>
        <v>0</v>
      </c>
      <c r="S468" s="176">
        <f>IF(H468=$H$589*$E467,0,H468)</f>
        <v>0</v>
      </c>
      <c r="T468" s="176">
        <f>IF(G468=$G$589*$E467,0,G468)</f>
        <v>0</v>
      </c>
      <c r="U468" s="5"/>
      <c r="V468" s="5"/>
      <c r="W468" s="5"/>
      <c r="X468" s="5"/>
      <c r="Y468" s="190"/>
      <c r="Z468" s="5"/>
      <c r="AA468" s="5"/>
      <c r="AB468" s="5"/>
    </row>
    <row r="469" spans="1:28" ht="15.75" hidden="1" customHeight="1" x14ac:dyDescent="0.25">
      <c r="A469" s="310"/>
      <c r="B469" s="252"/>
      <c r="C469" s="266"/>
      <c r="D469" s="24"/>
      <c r="E469" s="290"/>
      <c r="F469" s="46" t="s">
        <v>11</v>
      </c>
      <c r="G469" s="92" t="e">
        <f>G468/G467</f>
        <v>#DIV/0!</v>
      </c>
      <c r="H469" s="92" t="e">
        <f>H468/H467</f>
        <v>#DIV/0!</v>
      </c>
      <c r="I469" s="362" t="e">
        <f>I468/I467</f>
        <v>#DIV/0!</v>
      </c>
      <c r="J469" s="440"/>
      <c r="K469" s="441" t="e">
        <f>K468/K467</f>
        <v>#DIV/0!</v>
      </c>
      <c r="L469" s="396"/>
      <c r="M469" s="362" t="e">
        <f>M468/M467</f>
        <v>#DIV/0!</v>
      </c>
      <c r="N469" s="440"/>
      <c r="O469" s="441" t="e">
        <f>O468/O467</f>
        <v>#DIV/0!</v>
      </c>
      <c r="Q469" s="139"/>
      <c r="R469" s="177"/>
      <c r="S469" s="177"/>
      <c r="T469" s="177"/>
      <c r="U469" s="5"/>
      <c r="V469" s="5"/>
      <c r="W469" s="5"/>
      <c r="X469" s="5"/>
      <c r="Y469" s="190"/>
      <c r="Z469" s="5"/>
      <c r="AA469" s="5"/>
      <c r="AB469" s="5"/>
    </row>
    <row r="470" spans="1:28" ht="15.75" hidden="1" customHeight="1" x14ac:dyDescent="0.25">
      <c r="A470" s="310"/>
      <c r="B470" s="252"/>
      <c r="C470" s="266"/>
      <c r="D470" s="24"/>
      <c r="E470" s="290">
        <f>D470/$D$576</f>
        <v>0</v>
      </c>
      <c r="F470" s="47" t="s">
        <v>69</v>
      </c>
      <c r="G470" s="93">
        <f>G$591*$E470</f>
        <v>0</v>
      </c>
      <c r="H470" s="93">
        <f>H$591*$E470</f>
        <v>0</v>
      </c>
      <c r="I470" s="363">
        <f>I$591*$E470</f>
        <v>0</v>
      </c>
      <c r="J470" s="442"/>
      <c r="K470" s="443">
        <f>K$591*$E470</f>
        <v>0</v>
      </c>
      <c r="L470" s="397"/>
      <c r="M470" s="363">
        <f>M$591*$E470</f>
        <v>0</v>
      </c>
      <c r="N470" s="442"/>
      <c r="O470" s="443">
        <f>O$591*$E470</f>
        <v>0</v>
      </c>
      <c r="Q470" s="140"/>
      <c r="R470" s="178">
        <f>IF(I470=$I$591*$E470,0,I470)</f>
        <v>0</v>
      </c>
      <c r="S470" s="178">
        <f>IF(H470=$H$591*$E470,0,H470)</f>
        <v>0</v>
      </c>
      <c r="T470" s="178">
        <f>IF(G470=$G$591*$E470,0,G470)</f>
        <v>0</v>
      </c>
      <c r="U470" s="5"/>
      <c r="V470" s="5"/>
      <c r="W470" s="5"/>
      <c r="X470" s="5"/>
      <c r="Y470" s="190"/>
      <c r="Z470" s="5"/>
      <c r="AA470" s="5"/>
      <c r="AB470" s="5"/>
    </row>
    <row r="471" spans="1:28" ht="15.75" hidden="1" customHeight="1" x14ac:dyDescent="0.25">
      <c r="A471" s="310"/>
      <c r="B471" s="252"/>
      <c r="C471" s="266"/>
      <c r="D471" s="24"/>
      <c r="E471" s="290"/>
      <c r="F471" s="48" t="s">
        <v>10</v>
      </c>
      <c r="G471" s="94">
        <f>G$592*$E470</f>
        <v>0</v>
      </c>
      <c r="H471" s="94">
        <f>H$592*$E470</f>
        <v>0</v>
      </c>
      <c r="I471" s="364">
        <f>I$592*$E470</f>
        <v>0</v>
      </c>
      <c r="J471" s="444"/>
      <c r="K471" s="445">
        <f>K$592*$E470</f>
        <v>0</v>
      </c>
      <c r="L471" s="398"/>
      <c r="M471" s="364">
        <f>M$592*$E470</f>
        <v>0</v>
      </c>
      <c r="N471" s="444"/>
      <c r="O471" s="445">
        <f>O$592*$E470</f>
        <v>0</v>
      </c>
      <c r="Q471" s="141"/>
      <c r="R471" s="179">
        <f>IF(I471=$I$592*$E470,0,I471)</f>
        <v>0</v>
      </c>
      <c r="S471" s="179">
        <f>IF(H471=$H$592*$E470,0,H471)</f>
        <v>0</v>
      </c>
      <c r="T471" s="179">
        <f>IF(G471=$G$592*$E470,0,G471)</f>
        <v>0</v>
      </c>
      <c r="U471" s="5"/>
      <c r="V471" s="5"/>
      <c r="W471" s="5"/>
      <c r="X471" s="5"/>
      <c r="Y471" s="190"/>
      <c r="Z471" s="5"/>
      <c r="AA471" s="5"/>
      <c r="AB471" s="5"/>
    </row>
    <row r="472" spans="1:28" ht="15.75" hidden="1" customHeight="1" x14ac:dyDescent="0.25">
      <c r="A472" s="310"/>
      <c r="B472" s="252"/>
      <c r="C472" s="266"/>
      <c r="D472" s="24"/>
      <c r="E472" s="290"/>
      <c r="F472" s="49" t="s">
        <v>11</v>
      </c>
      <c r="G472" s="95" t="e">
        <f>G471/G470</f>
        <v>#DIV/0!</v>
      </c>
      <c r="H472" s="95" t="e">
        <f>H471/H470</f>
        <v>#DIV/0!</v>
      </c>
      <c r="I472" s="365" t="e">
        <f>I471/I470</f>
        <v>#DIV/0!</v>
      </c>
      <c r="J472" s="446"/>
      <c r="K472" s="447" t="e">
        <f>K471/K470</f>
        <v>#DIV/0!</v>
      </c>
      <c r="L472" s="399"/>
      <c r="M472" s="365" t="e">
        <f>M471/M470</f>
        <v>#DIV/0!</v>
      </c>
      <c r="N472" s="446"/>
      <c r="O472" s="447" t="e">
        <f>O471/O470</f>
        <v>#DIV/0!</v>
      </c>
      <c r="Q472" s="141"/>
      <c r="R472" s="168"/>
      <c r="S472" s="168"/>
      <c r="T472" s="168"/>
      <c r="U472" s="5"/>
      <c r="V472" s="5"/>
      <c r="W472" s="5"/>
      <c r="X472" s="5"/>
      <c r="Y472" s="190"/>
      <c r="Z472" s="5"/>
      <c r="AA472" s="5"/>
      <c r="AB472" s="5"/>
    </row>
    <row r="473" spans="1:28" ht="15.75" hidden="1" customHeight="1" x14ac:dyDescent="0.25">
      <c r="A473" s="324"/>
      <c r="B473" s="254"/>
      <c r="C473" s="267"/>
      <c r="D473" s="248">
        <f>C461</f>
        <v>0</v>
      </c>
      <c r="E473" s="249">
        <f>C461/SUM($C$4:$C$565)</f>
        <v>0</v>
      </c>
      <c r="F473" s="52" t="s">
        <v>15</v>
      </c>
      <c r="G473" s="96">
        <f>G462+G465+G468+G471</f>
        <v>0</v>
      </c>
      <c r="H473" s="96">
        <f>H462+H465+H468+H471</f>
        <v>0</v>
      </c>
      <c r="I473" s="366">
        <f>I462+I465+I468+I471</f>
        <v>0</v>
      </c>
      <c r="J473" s="448"/>
      <c r="K473" s="449">
        <f>K462+K465+K468+K471</f>
        <v>0</v>
      </c>
      <c r="L473" s="400"/>
      <c r="M473" s="366">
        <f>M462+M465+M468+M471</f>
        <v>0</v>
      </c>
      <c r="N473" s="448"/>
      <c r="O473" s="449">
        <f>O462+O465+O468+O471</f>
        <v>0</v>
      </c>
      <c r="Q473" s="117"/>
      <c r="R473" s="168"/>
      <c r="S473" s="168"/>
      <c r="T473" s="168"/>
      <c r="U473" s="5"/>
      <c r="V473" s="5"/>
      <c r="W473" s="5"/>
      <c r="X473" s="5"/>
      <c r="Y473" s="190"/>
      <c r="Z473" s="5"/>
      <c r="AA473" s="5"/>
      <c r="AB473" s="5"/>
    </row>
    <row r="474" spans="1:28" ht="15.75" hidden="1" customHeight="1" x14ac:dyDescent="0.25">
      <c r="A474" s="328">
        <v>37</v>
      </c>
      <c r="B474" s="275" t="s">
        <v>50</v>
      </c>
      <c r="C474" s="265">
        <v>0</v>
      </c>
      <c r="D474" s="24"/>
      <c r="E474" s="290">
        <f>D474/$D$567</f>
        <v>0</v>
      </c>
      <c r="F474" s="39" t="s">
        <v>67</v>
      </c>
      <c r="G474" s="85">
        <f>G$582*$E474</f>
        <v>0</v>
      </c>
      <c r="H474" s="85">
        <f>H$582*$E474</f>
        <v>0</v>
      </c>
      <c r="I474" s="355">
        <f>I$582*$E474</f>
        <v>0</v>
      </c>
      <c r="J474" s="426"/>
      <c r="K474" s="427">
        <f>K$582*$E474</f>
        <v>0</v>
      </c>
      <c r="L474" s="389"/>
      <c r="M474" s="355">
        <f>M$582*$E474</f>
        <v>0</v>
      </c>
      <c r="N474" s="426"/>
      <c r="O474" s="427">
        <f>O$582*$E474</f>
        <v>0</v>
      </c>
      <c r="Q474" s="134"/>
      <c r="R474" s="169">
        <f>IF(I474=$I$582*$E474,0,I474)</f>
        <v>0</v>
      </c>
      <c r="S474" s="169">
        <f>IF(H474=$H$582*$E474,0,H474)</f>
        <v>0</v>
      </c>
      <c r="T474" s="169">
        <f>IF(G474=$G$582*$E474,0,G474)</f>
        <v>0</v>
      </c>
      <c r="U474" s="5"/>
      <c r="V474" s="5"/>
      <c r="W474" s="5"/>
      <c r="X474" s="5"/>
      <c r="Y474" s="190"/>
      <c r="Z474" s="5"/>
      <c r="AA474" s="5"/>
      <c r="AB474" s="5"/>
    </row>
    <row r="475" spans="1:28" ht="15.75" hidden="1" customHeight="1" x14ac:dyDescent="0.25">
      <c r="A475" s="329"/>
      <c r="B475" s="276"/>
      <c r="C475" s="266"/>
      <c r="D475" s="24"/>
      <c r="E475" s="290"/>
      <c r="F475" s="40" t="s">
        <v>10</v>
      </c>
      <c r="G475" s="86">
        <f>G$583*$E474</f>
        <v>0</v>
      </c>
      <c r="H475" s="86">
        <f>H$583*$E474</f>
        <v>0</v>
      </c>
      <c r="I475" s="356">
        <f>I$583*$E474</f>
        <v>0</v>
      </c>
      <c r="J475" s="428"/>
      <c r="K475" s="429">
        <f>K$583*$E474</f>
        <v>0</v>
      </c>
      <c r="L475" s="390"/>
      <c r="M475" s="356">
        <f>M$583*$E474</f>
        <v>0</v>
      </c>
      <c r="N475" s="428"/>
      <c r="O475" s="429">
        <f>O$583*$E474</f>
        <v>0</v>
      </c>
      <c r="Q475" s="135"/>
      <c r="R475" s="170">
        <f>IF(I475=$I$583*$E474,0,I475)</f>
        <v>0</v>
      </c>
      <c r="S475" s="170">
        <f>IF(H475=$H$583*$E474,0,H475)</f>
        <v>0</v>
      </c>
      <c r="T475" s="170">
        <f>IF(G475=$G$583*$E474,0,G475)</f>
        <v>0</v>
      </c>
      <c r="U475" s="5"/>
      <c r="V475" s="5"/>
      <c r="W475" s="5"/>
      <c r="X475" s="5"/>
      <c r="Y475" s="190"/>
      <c r="Z475" s="5"/>
      <c r="AA475" s="5"/>
      <c r="AB475" s="5"/>
    </row>
    <row r="476" spans="1:28" ht="15.75" hidden="1" customHeight="1" x14ac:dyDescent="0.25">
      <c r="A476" s="329"/>
      <c r="B476" s="276"/>
      <c r="C476" s="266"/>
      <c r="D476" s="24"/>
      <c r="E476" s="290"/>
      <c r="F476" s="41" t="s">
        <v>11</v>
      </c>
      <c r="G476" s="87" t="e">
        <f>G475/G474</f>
        <v>#DIV/0!</v>
      </c>
      <c r="H476" s="87" t="e">
        <f>H475/H474</f>
        <v>#DIV/0!</v>
      </c>
      <c r="I476" s="357" t="e">
        <f>I475/I474</f>
        <v>#DIV/0!</v>
      </c>
      <c r="J476" s="430"/>
      <c r="K476" s="431" t="e">
        <f>K475/K474</f>
        <v>#DIV/0!</v>
      </c>
      <c r="L476" s="391"/>
      <c r="M476" s="357" t="e">
        <f>M475/M474</f>
        <v>#DIV/0!</v>
      </c>
      <c r="N476" s="430"/>
      <c r="O476" s="431" t="e">
        <f>O475/O474</f>
        <v>#DIV/0!</v>
      </c>
      <c r="Q476" s="135"/>
      <c r="R476" s="171"/>
      <c r="S476" s="171"/>
      <c r="T476" s="171"/>
      <c r="U476" s="5"/>
      <c r="V476" s="5"/>
      <c r="W476" s="5"/>
      <c r="X476" s="5"/>
      <c r="Y476" s="190"/>
      <c r="Z476" s="5"/>
      <c r="AA476" s="5"/>
      <c r="AB476" s="5"/>
    </row>
    <row r="477" spans="1:28" ht="15.75" hidden="1" customHeight="1" x14ac:dyDescent="0.25">
      <c r="A477" s="329"/>
      <c r="B477" s="276"/>
      <c r="C477" s="266"/>
      <c r="D477" s="24"/>
      <c r="E477" s="290">
        <f>D477/$D$570</f>
        <v>0</v>
      </c>
      <c r="F477" s="42" t="s">
        <v>12</v>
      </c>
      <c r="G477" s="88">
        <f>G$585*$E477</f>
        <v>0</v>
      </c>
      <c r="H477" s="88">
        <f>H$585*$E477</f>
        <v>0</v>
      </c>
      <c r="I477" s="358">
        <f>I$585*$E477</f>
        <v>0</v>
      </c>
      <c r="J477" s="432"/>
      <c r="K477" s="433">
        <f>K$585*$E477</f>
        <v>0</v>
      </c>
      <c r="L477" s="392"/>
      <c r="M477" s="358">
        <f>M$585*$E477</f>
        <v>0</v>
      </c>
      <c r="N477" s="432"/>
      <c r="O477" s="433">
        <f>O$585*$E477</f>
        <v>0</v>
      </c>
      <c r="Q477" s="136"/>
      <c r="R477" s="172">
        <f>IF(I477=$I$585*$E477,0,I477)</f>
        <v>0</v>
      </c>
      <c r="S477" s="172">
        <f>IF(H477=$H$585*$E477,0,H477)</f>
        <v>0</v>
      </c>
      <c r="T477" s="172">
        <f>IF(G477=$G$585*$E477,0,G477)</f>
        <v>0</v>
      </c>
      <c r="U477" s="5"/>
      <c r="V477" s="5"/>
      <c r="W477" s="5"/>
      <c r="X477" s="5"/>
      <c r="Y477" s="190"/>
      <c r="Z477" s="5"/>
      <c r="AA477" s="5"/>
      <c r="AB477" s="5"/>
    </row>
    <row r="478" spans="1:28" ht="15.75" hidden="1" customHeight="1" x14ac:dyDescent="0.25">
      <c r="A478" s="329"/>
      <c r="B478" s="276"/>
      <c r="C478" s="266"/>
      <c r="D478" s="24"/>
      <c r="E478" s="290"/>
      <c r="F478" s="43" t="s">
        <v>10</v>
      </c>
      <c r="G478" s="89">
        <f>G$586*$E477</f>
        <v>0</v>
      </c>
      <c r="H478" s="89">
        <f>H$586*$E477</f>
        <v>0</v>
      </c>
      <c r="I478" s="359">
        <f>I$586*$E477</f>
        <v>0</v>
      </c>
      <c r="J478" s="434"/>
      <c r="K478" s="435">
        <f>K$586*$E477</f>
        <v>0</v>
      </c>
      <c r="L478" s="393"/>
      <c r="M478" s="359">
        <f>M$586*$E477</f>
        <v>0</v>
      </c>
      <c r="N478" s="434"/>
      <c r="O478" s="435">
        <f>O$586*$E477</f>
        <v>0</v>
      </c>
      <c r="Q478" s="137"/>
      <c r="R478" s="173">
        <f>IF(I478=$I$586*$E477,0,I478)</f>
        <v>0</v>
      </c>
      <c r="S478" s="173">
        <f>IF(H478=$H$586*$E477,0,H478)</f>
        <v>0</v>
      </c>
      <c r="T478" s="173">
        <f>IF(G478=$G$586*$E477,0,G478)</f>
        <v>0</v>
      </c>
      <c r="U478" s="5"/>
      <c r="V478" s="5"/>
      <c r="W478" s="5"/>
      <c r="X478" s="5"/>
      <c r="Y478" s="190"/>
      <c r="Z478" s="5"/>
      <c r="AA478" s="5"/>
      <c r="AB478" s="5"/>
    </row>
    <row r="479" spans="1:28" ht="15.75" hidden="1" customHeight="1" x14ac:dyDescent="0.25">
      <c r="A479" s="329"/>
      <c r="B479" s="276"/>
      <c r="C479" s="266"/>
      <c r="D479" s="24"/>
      <c r="E479" s="290"/>
      <c r="F479" s="44" t="s">
        <v>11</v>
      </c>
      <c r="G479" s="90" t="e">
        <f>G478/G477</f>
        <v>#DIV/0!</v>
      </c>
      <c r="H479" s="90" t="e">
        <f>H478/H477</f>
        <v>#DIV/0!</v>
      </c>
      <c r="I479" s="360" t="e">
        <f>I478/I477</f>
        <v>#DIV/0!</v>
      </c>
      <c r="J479" s="436"/>
      <c r="K479" s="437" t="e">
        <f>K478/K477</f>
        <v>#DIV/0!</v>
      </c>
      <c r="L479" s="394"/>
      <c r="M479" s="360" t="e">
        <f>M478/M477</f>
        <v>#DIV/0!</v>
      </c>
      <c r="N479" s="436"/>
      <c r="O479" s="437" t="e">
        <f>O478/O477</f>
        <v>#DIV/0!</v>
      </c>
      <c r="Q479" s="137"/>
      <c r="R479" s="174"/>
      <c r="S479" s="174"/>
      <c r="T479" s="174"/>
      <c r="U479" s="5"/>
      <c r="V479" s="5"/>
      <c r="W479" s="5"/>
      <c r="X479" s="5"/>
      <c r="Y479" s="190"/>
      <c r="Z479" s="5"/>
      <c r="AA479" s="5"/>
      <c r="AB479" s="5"/>
    </row>
    <row r="480" spans="1:28" ht="15.75" hidden="1" customHeight="1" x14ac:dyDescent="0.25">
      <c r="A480" s="329"/>
      <c r="B480" s="276"/>
      <c r="C480" s="266"/>
      <c r="D480" s="24"/>
      <c r="E480" s="290">
        <f>D480/$D$573</f>
        <v>0</v>
      </c>
      <c r="F480" s="45" t="s">
        <v>68</v>
      </c>
      <c r="G480" s="91">
        <f>G$588*$E480</f>
        <v>0</v>
      </c>
      <c r="H480" s="91">
        <f>H$588*$E480</f>
        <v>0</v>
      </c>
      <c r="I480" s="361">
        <f>I$588*$E480</f>
        <v>0</v>
      </c>
      <c r="J480" s="438"/>
      <c r="K480" s="439">
        <f>K$588*$E480</f>
        <v>0</v>
      </c>
      <c r="L480" s="395"/>
      <c r="M480" s="361">
        <f>M$588*$E480</f>
        <v>0</v>
      </c>
      <c r="N480" s="438"/>
      <c r="O480" s="439">
        <f>O$588*$E480</f>
        <v>0</v>
      </c>
      <c r="Q480" s="138"/>
      <c r="R480" s="175">
        <f>IF(I480=$I$588*$E480,0,I480)</f>
        <v>0</v>
      </c>
      <c r="S480" s="175">
        <f>IF(H480=$H$588*$E480,0,H480)</f>
        <v>0</v>
      </c>
      <c r="T480" s="175">
        <f>IF(G480=$G$588*$E480,0,G480)</f>
        <v>0</v>
      </c>
      <c r="U480" s="5"/>
      <c r="V480" s="5"/>
      <c r="W480" s="5"/>
      <c r="X480" s="5"/>
      <c r="Y480" s="190"/>
      <c r="Z480" s="5"/>
      <c r="AA480" s="5"/>
      <c r="AB480" s="5"/>
    </row>
    <row r="481" spans="1:28" ht="15.75" hidden="1" customHeight="1" x14ac:dyDescent="0.25">
      <c r="A481" s="329"/>
      <c r="B481" s="276"/>
      <c r="C481" s="266"/>
      <c r="D481" s="24"/>
      <c r="E481" s="290"/>
      <c r="F481" s="46" t="s">
        <v>10</v>
      </c>
      <c r="G481" s="92">
        <f>G$589*$E480</f>
        <v>0</v>
      </c>
      <c r="H481" s="92">
        <f>H$589*$E480</f>
        <v>0</v>
      </c>
      <c r="I481" s="362">
        <f>I$589*$E480</f>
        <v>0</v>
      </c>
      <c r="J481" s="440"/>
      <c r="K481" s="441">
        <f>K$589*$E480</f>
        <v>0</v>
      </c>
      <c r="L481" s="396"/>
      <c r="M481" s="362">
        <f>M$589*$E480</f>
        <v>0</v>
      </c>
      <c r="N481" s="440"/>
      <c r="O481" s="441">
        <f>O$589*$E480</f>
        <v>0</v>
      </c>
      <c r="Q481" s="139"/>
      <c r="R481" s="176">
        <f>IF(I481=$I$589*$E480,0,I481)</f>
        <v>0</v>
      </c>
      <c r="S481" s="176">
        <f>IF(H481=$H$589*$E480,0,H481)</f>
        <v>0</v>
      </c>
      <c r="T481" s="176">
        <f>IF(G481=$G$589*$E480,0,G481)</f>
        <v>0</v>
      </c>
      <c r="U481" s="5"/>
      <c r="V481" s="5"/>
      <c r="W481" s="5"/>
      <c r="X481" s="5"/>
      <c r="Y481" s="190"/>
      <c r="Z481" s="5"/>
      <c r="AA481" s="5"/>
      <c r="AB481" s="5"/>
    </row>
    <row r="482" spans="1:28" ht="15.75" hidden="1" customHeight="1" x14ac:dyDescent="0.25">
      <c r="A482" s="329"/>
      <c r="B482" s="276"/>
      <c r="C482" s="266"/>
      <c r="D482" s="24"/>
      <c r="E482" s="290"/>
      <c r="F482" s="46" t="s">
        <v>11</v>
      </c>
      <c r="G482" s="92" t="e">
        <f>G481/G480</f>
        <v>#DIV/0!</v>
      </c>
      <c r="H482" s="92" t="e">
        <f>H481/H480</f>
        <v>#DIV/0!</v>
      </c>
      <c r="I482" s="362" t="e">
        <f>I481/I480</f>
        <v>#DIV/0!</v>
      </c>
      <c r="J482" s="440"/>
      <c r="K482" s="441" t="e">
        <f>K481/K480</f>
        <v>#DIV/0!</v>
      </c>
      <c r="L482" s="396"/>
      <c r="M482" s="362" t="e">
        <f>M481/M480</f>
        <v>#DIV/0!</v>
      </c>
      <c r="N482" s="440"/>
      <c r="O482" s="441" t="e">
        <f>O481/O480</f>
        <v>#DIV/0!</v>
      </c>
      <c r="Q482" s="139"/>
      <c r="R482" s="177"/>
      <c r="S482" s="177"/>
      <c r="T482" s="177"/>
      <c r="U482" s="5"/>
      <c r="V482" s="5"/>
      <c r="W482" s="5"/>
      <c r="X482" s="5"/>
      <c r="Y482" s="190"/>
      <c r="Z482" s="5"/>
      <c r="AA482" s="5"/>
      <c r="AB482" s="5"/>
    </row>
    <row r="483" spans="1:28" ht="15.75" hidden="1" customHeight="1" x14ac:dyDescent="0.25">
      <c r="A483" s="329"/>
      <c r="B483" s="276"/>
      <c r="C483" s="266"/>
      <c r="D483" s="24"/>
      <c r="E483" s="290">
        <f>D483/$D$576</f>
        <v>0</v>
      </c>
      <c r="F483" s="47" t="s">
        <v>69</v>
      </c>
      <c r="G483" s="93">
        <f>G$591*$E483</f>
        <v>0</v>
      </c>
      <c r="H483" s="93">
        <f>H$591*$E483</f>
        <v>0</v>
      </c>
      <c r="I483" s="363">
        <f>I$591*$E483</f>
        <v>0</v>
      </c>
      <c r="J483" s="442"/>
      <c r="K483" s="443">
        <f>K$591*$E483</f>
        <v>0</v>
      </c>
      <c r="L483" s="397"/>
      <c r="M483" s="363">
        <f>M$591*$E483</f>
        <v>0</v>
      </c>
      <c r="N483" s="442"/>
      <c r="O483" s="443">
        <f>O$591*$E483</f>
        <v>0</v>
      </c>
      <c r="Q483" s="140"/>
      <c r="R483" s="178">
        <f>IF(I483=$I$591*$E483,0,I483)</f>
        <v>0</v>
      </c>
      <c r="S483" s="178">
        <f>IF(H483=$H$591*$E483,0,H483)</f>
        <v>0</v>
      </c>
      <c r="T483" s="178">
        <f>IF(G483=$G$591*$E483,0,G483)</f>
        <v>0</v>
      </c>
      <c r="U483" s="5"/>
      <c r="V483" s="5"/>
      <c r="W483" s="5"/>
      <c r="X483" s="5"/>
      <c r="Y483" s="190"/>
      <c r="Z483" s="5"/>
      <c r="AA483" s="5"/>
      <c r="AB483" s="5"/>
    </row>
    <row r="484" spans="1:28" ht="15.75" hidden="1" customHeight="1" x14ac:dyDescent="0.25">
      <c r="A484" s="329"/>
      <c r="B484" s="276"/>
      <c r="C484" s="266"/>
      <c r="D484" s="24"/>
      <c r="E484" s="290"/>
      <c r="F484" s="48" t="s">
        <v>10</v>
      </c>
      <c r="G484" s="94">
        <f>G$592*$E483</f>
        <v>0</v>
      </c>
      <c r="H484" s="94">
        <f>H$592*$E483</f>
        <v>0</v>
      </c>
      <c r="I484" s="364">
        <f>I$592*$E483</f>
        <v>0</v>
      </c>
      <c r="J484" s="444"/>
      <c r="K484" s="445">
        <f>K$592*$E483</f>
        <v>0</v>
      </c>
      <c r="L484" s="398"/>
      <c r="M484" s="364">
        <f>M$592*$E483</f>
        <v>0</v>
      </c>
      <c r="N484" s="444"/>
      <c r="O484" s="445">
        <f>O$592*$E483</f>
        <v>0</v>
      </c>
      <c r="Q484" s="141"/>
      <c r="R484" s="179">
        <f>IF(I484=$I$592*$E483,0,I484)</f>
        <v>0</v>
      </c>
      <c r="S484" s="179">
        <f>IF(H484=$H$592*$E483,0,H484)</f>
        <v>0</v>
      </c>
      <c r="T484" s="179">
        <f>IF(G484=$G$592*$E483,0,G484)</f>
        <v>0</v>
      </c>
      <c r="U484" s="5"/>
      <c r="V484" s="5"/>
      <c r="W484" s="5"/>
      <c r="X484" s="5"/>
      <c r="Y484" s="190"/>
      <c r="Z484" s="5"/>
      <c r="AA484" s="5"/>
      <c r="AB484" s="5"/>
    </row>
    <row r="485" spans="1:28" ht="15.75" hidden="1" customHeight="1" x14ac:dyDescent="0.25">
      <c r="A485" s="329"/>
      <c r="B485" s="276"/>
      <c r="C485" s="266"/>
      <c r="D485" s="24"/>
      <c r="E485" s="290"/>
      <c r="F485" s="49" t="s">
        <v>11</v>
      </c>
      <c r="G485" s="95" t="e">
        <f>G484/G483</f>
        <v>#DIV/0!</v>
      </c>
      <c r="H485" s="95" t="e">
        <f>H484/H483</f>
        <v>#DIV/0!</v>
      </c>
      <c r="I485" s="365" t="e">
        <f>I484/I483</f>
        <v>#DIV/0!</v>
      </c>
      <c r="J485" s="446"/>
      <c r="K485" s="447" t="e">
        <f>K484/K483</f>
        <v>#DIV/0!</v>
      </c>
      <c r="L485" s="399"/>
      <c r="M485" s="365" t="e">
        <f>M484/M483</f>
        <v>#DIV/0!</v>
      </c>
      <c r="N485" s="446"/>
      <c r="O485" s="447" t="e">
        <f>O484/O483</f>
        <v>#DIV/0!</v>
      </c>
      <c r="Q485" s="141"/>
      <c r="R485" s="168"/>
      <c r="S485" s="168"/>
      <c r="T485" s="168"/>
      <c r="U485" s="5"/>
      <c r="V485" s="5"/>
      <c r="W485" s="5"/>
      <c r="X485" s="5"/>
      <c r="Y485" s="190"/>
      <c r="Z485" s="5"/>
      <c r="AA485" s="5"/>
      <c r="AB485" s="5"/>
    </row>
    <row r="486" spans="1:28" ht="15.75" hidden="1" customHeight="1" x14ac:dyDescent="0.25">
      <c r="A486" s="330"/>
      <c r="B486" s="277"/>
      <c r="C486" s="267"/>
      <c r="D486" s="248">
        <f>C474</f>
        <v>0</v>
      </c>
      <c r="E486" s="249">
        <f>C474/SUM($C$4:$C$565)</f>
        <v>0</v>
      </c>
      <c r="F486" s="52" t="s">
        <v>15</v>
      </c>
      <c r="G486" s="96">
        <f>G475+G478+G481+G484</f>
        <v>0</v>
      </c>
      <c r="H486" s="96">
        <f>H475+H478+H481+H484</f>
        <v>0</v>
      </c>
      <c r="I486" s="366">
        <f>I475+I478+I481+I484</f>
        <v>0</v>
      </c>
      <c r="J486" s="448"/>
      <c r="K486" s="449">
        <f>K475+K478+K481+K484</f>
        <v>0</v>
      </c>
      <c r="L486" s="400"/>
      <c r="M486" s="366">
        <f>M475+M478+M481+M484</f>
        <v>0</v>
      </c>
      <c r="N486" s="448"/>
      <c r="O486" s="449">
        <f>O475+O478+O481+O484</f>
        <v>0</v>
      </c>
      <c r="Q486" s="117"/>
      <c r="R486" s="168"/>
      <c r="S486" s="168"/>
      <c r="T486" s="168"/>
      <c r="U486" s="5"/>
      <c r="V486" s="5"/>
      <c r="W486" s="5"/>
      <c r="X486" s="5"/>
      <c r="Y486" s="190"/>
      <c r="Z486" s="5"/>
      <c r="AA486" s="5"/>
      <c r="AB486" s="5"/>
    </row>
    <row r="487" spans="1:28" ht="15.75" hidden="1" customHeight="1" x14ac:dyDescent="0.25">
      <c r="A487" s="328">
        <v>38</v>
      </c>
      <c r="B487" s="275" t="s">
        <v>51</v>
      </c>
      <c r="C487" s="265">
        <v>0</v>
      </c>
      <c r="D487" s="24"/>
      <c r="E487" s="290">
        <f>D487/$D$567</f>
        <v>0</v>
      </c>
      <c r="F487" s="39" t="s">
        <v>67</v>
      </c>
      <c r="G487" s="85">
        <f>G$582*$E487</f>
        <v>0</v>
      </c>
      <c r="H487" s="85">
        <f>H$582*$E487</f>
        <v>0</v>
      </c>
      <c r="I487" s="355">
        <f>I$582*$E487</f>
        <v>0</v>
      </c>
      <c r="J487" s="426"/>
      <c r="K487" s="427">
        <f>K$582*$E487</f>
        <v>0</v>
      </c>
      <c r="L487" s="389"/>
      <c r="M487" s="355">
        <f>M$582*$E487</f>
        <v>0</v>
      </c>
      <c r="N487" s="426"/>
      <c r="O487" s="427">
        <f>O$582*$E487</f>
        <v>0</v>
      </c>
      <c r="Q487" s="134"/>
      <c r="R487" s="169">
        <f>IF(I487=$I$582*$E487,0,I487)</f>
        <v>0</v>
      </c>
      <c r="S487" s="169">
        <f>IF(H487=$H$582*$E487,0,H487)</f>
        <v>0</v>
      </c>
      <c r="T487" s="169">
        <f>IF(G487=$G$582*$E487,0,G487)</f>
        <v>0</v>
      </c>
      <c r="U487" s="5"/>
      <c r="V487" s="5"/>
      <c r="W487" s="5"/>
      <c r="X487" s="5"/>
      <c r="Y487" s="190"/>
      <c r="Z487" s="5"/>
      <c r="AA487" s="5"/>
      <c r="AB487" s="5"/>
    </row>
    <row r="488" spans="1:28" ht="15.75" hidden="1" customHeight="1" x14ac:dyDescent="0.25">
      <c r="A488" s="329"/>
      <c r="B488" s="276"/>
      <c r="C488" s="266"/>
      <c r="D488" s="24"/>
      <c r="E488" s="290"/>
      <c r="F488" s="40" t="s">
        <v>10</v>
      </c>
      <c r="G488" s="86">
        <f>G$583*$E487</f>
        <v>0</v>
      </c>
      <c r="H488" s="86">
        <f>H$583*$E487</f>
        <v>0</v>
      </c>
      <c r="I488" s="356">
        <f>I$583*$E487</f>
        <v>0</v>
      </c>
      <c r="J488" s="428"/>
      <c r="K488" s="429">
        <f>K$583*$E487</f>
        <v>0</v>
      </c>
      <c r="L488" s="390"/>
      <c r="M488" s="356">
        <f>M$583*$E487</f>
        <v>0</v>
      </c>
      <c r="N488" s="428"/>
      <c r="O488" s="429">
        <f>O$583*$E487</f>
        <v>0</v>
      </c>
      <c r="Q488" s="135"/>
      <c r="R488" s="170">
        <f>IF(I488=$I$583*$E487,0,I488)</f>
        <v>0</v>
      </c>
      <c r="S488" s="170">
        <f>IF(H488=$H$583*$E487,0,H488)</f>
        <v>0</v>
      </c>
      <c r="T488" s="170">
        <f>IF(G488=$G$583*$E487,0,G488)</f>
        <v>0</v>
      </c>
      <c r="U488" s="5"/>
      <c r="V488" s="5"/>
      <c r="W488" s="5"/>
      <c r="X488" s="5"/>
      <c r="Y488" s="190"/>
      <c r="Z488" s="5"/>
      <c r="AA488" s="5"/>
      <c r="AB488" s="5"/>
    </row>
    <row r="489" spans="1:28" ht="15.75" hidden="1" customHeight="1" x14ac:dyDescent="0.25">
      <c r="A489" s="329"/>
      <c r="B489" s="276"/>
      <c r="C489" s="266"/>
      <c r="D489" s="24"/>
      <c r="E489" s="290"/>
      <c r="F489" s="41" t="s">
        <v>11</v>
      </c>
      <c r="G489" s="87" t="e">
        <f>G488/G487</f>
        <v>#DIV/0!</v>
      </c>
      <c r="H489" s="87" t="e">
        <f>H488/H487</f>
        <v>#DIV/0!</v>
      </c>
      <c r="I489" s="357" t="e">
        <f>I488/I487</f>
        <v>#DIV/0!</v>
      </c>
      <c r="J489" s="430"/>
      <c r="K489" s="431" t="e">
        <f>K488/K487</f>
        <v>#DIV/0!</v>
      </c>
      <c r="L489" s="391"/>
      <c r="M489" s="357" t="e">
        <f>M488/M487</f>
        <v>#DIV/0!</v>
      </c>
      <c r="N489" s="430"/>
      <c r="O489" s="431" t="e">
        <f>O488/O487</f>
        <v>#DIV/0!</v>
      </c>
      <c r="Q489" s="135"/>
      <c r="R489" s="171"/>
      <c r="S489" s="171"/>
      <c r="T489" s="171"/>
      <c r="U489" s="5"/>
      <c r="V489" s="5"/>
      <c r="W489" s="5"/>
      <c r="X489" s="5"/>
      <c r="Y489" s="190"/>
      <c r="Z489" s="5"/>
      <c r="AA489" s="5"/>
      <c r="AB489" s="5"/>
    </row>
    <row r="490" spans="1:28" ht="15.75" hidden="1" customHeight="1" x14ac:dyDescent="0.25">
      <c r="A490" s="329"/>
      <c r="B490" s="276"/>
      <c r="C490" s="266"/>
      <c r="D490" s="24"/>
      <c r="E490" s="290">
        <f>D490/$D$570</f>
        <v>0</v>
      </c>
      <c r="F490" s="42" t="s">
        <v>12</v>
      </c>
      <c r="G490" s="88">
        <f>G$585*$E490</f>
        <v>0</v>
      </c>
      <c r="H490" s="88">
        <f>H$585*$E490</f>
        <v>0</v>
      </c>
      <c r="I490" s="358">
        <f>I$585*$E490</f>
        <v>0</v>
      </c>
      <c r="J490" s="432"/>
      <c r="K490" s="433">
        <f>K$585*$E490</f>
        <v>0</v>
      </c>
      <c r="L490" s="392"/>
      <c r="M490" s="358">
        <f>M$585*$E490</f>
        <v>0</v>
      </c>
      <c r="N490" s="432"/>
      <c r="O490" s="433">
        <f>O$585*$E490</f>
        <v>0</v>
      </c>
      <c r="Q490" s="136"/>
      <c r="R490" s="172">
        <f>IF(I490=$I$585*$E490,0,I490)</f>
        <v>0</v>
      </c>
      <c r="S490" s="172">
        <f>IF(H490=$H$585*$E490,0,H490)</f>
        <v>0</v>
      </c>
      <c r="T490" s="172">
        <f>IF(G490=$G$585*$E490,0,G490)</f>
        <v>0</v>
      </c>
      <c r="U490" s="5"/>
      <c r="V490" s="5"/>
      <c r="W490" s="5"/>
      <c r="X490" s="5"/>
      <c r="Y490" s="190"/>
      <c r="Z490" s="5"/>
      <c r="AA490" s="5"/>
      <c r="AB490" s="5"/>
    </row>
    <row r="491" spans="1:28" ht="15.75" hidden="1" customHeight="1" x14ac:dyDescent="0.25">
      <c r="A491" s="329"/>
      <c r="B491" s="276"/>
      <c r="C491" s="266"/>
      <c r="D491" s="24"/>
      <c r="E491" s="290"/>
      <c r="F491" s="43" t="s">
        <v>10</v>
      </c>
      <c r="G491" s="89">
        <f>G$586*$E490</f>
        <v>0</v>
      </c>
      <c r="H491" s="89">
        <f>H$586*$E490</f>
        <v>0</v>
      </c>
      <c r="I491" s="359">
        <f>I$586*$E490</f>
        <v>0</v>
      </c>
      <c r="J491" s="434"/>
      <c r="K491" s="435">
        <f>K$586*$E490</f>
        <v>0</v>
      </c>
      <c r="L491" s="393"/>
      <c r="M491" s="359">
        <f>M$586*$E490</f>
        <v>0</v>
      </c>
      <c r="N491" s="434"/>
      <c r="O491" s="435">
        <f>O$586*$E490</f>
        <v>0</v>
      </c>
      <c r="Q491" s="137"/>
      <c r="R491" s="173">
        <f>IF(I491=$I$586*$E490,0,I491)</f>
        <v>0</v>
      </c>
      <c r="S491" s="173">
        <f>IF(H491=$H$586*$E490,0,H491)</f>
        <v>0</v>
      </c>
      <c r="T491" s="173">
        <f>IF(G491=$G$586*$E490,0,G491)</f>
        <v>0</v>
      </c>
      <c r="U491" s="5"/>
      <c r="V491" s="5"/>
      <c r="W491" s="5"/>
      <c r="X491" s="5"/>
      <c r="Y491" s="190"/>
      <c r="Z491" s="5"/>
      <c r="AA491" s="5"/>
      <c r="AB491" s="5"/>
    </row>
    <row r="492" spans="1:28" ht="15.75" hidden="1" customHeight="1" x14ac:dyDescent="0.25">
      <c r="A492" s="329"/>
      <c r="B492" s="276"/>
      <c r="C492" s="266"/>
      <c r="D492" s="24"/>
      <c r="E492" s="290"/>
      <c r="F492" s="44" t="s">
        <v>11</v>
      </c>
      <c r="G492" s="90" t="e">
        <f>G491/G490</f>
        <v>#DIV/0!</v>
      </c>
      <c r="H492" s="90" t="e">
        <f>H491/H490</f>
        <v>#DIV/0!</v>
      </c>
      <c r="I492" s="360" t="e">
        <f>I491/I490</f>
        <v>#DIV/0!</v>
      </c>
      <c r="J492" s="436"/>
      <c r="K492" s="437" t="e">
        <f>K491/K490</f>
        <v>#DIV/0!</v>
      </c>
      <c r="L492" s="394"/>
      <c r="M492" s="360" t="e">
        <f>M491/M490</f>
        <v>#DIV/0!</v>
      </c>
      <c r="N492" s="436"/>
      <c r="O492" s="437" t="e">
        <f>O491/O490</f>
        <v>#DIV/0!</v>
      </c>
      <c r="Q492" s="137"/>
      <c r="R492" s="174"/>
      <c r="S492" s="174"/>
      <c r="T492" s="174"/>
      <c r="U492" s="5"/>
      <c r="V492" s="5"/>
      <c r="W492" s="5"/>
      <c r="X492" s="5"/>
      <c r="Y492" s="190"/>
      <c r="Z492" s="5"/>
      <c r="AA492" s="5"/>
      <c r="AB492" s="5"/>
    </row>
    <row r="493" spans="1:28" ht="15.75" hidden="1" customHeight="1" x14ac:dyDescent="0.25">
      <c r="A493" s="329"/>
      <c r="B493" s="276"/>
      <c r="C493" s="266"/>
      <c r="D493" s="24"/>
      <c r="E493" s="290">
        <f>D493/$D$573</f>
        <v>0</v>
      </c>
      <c r="F493" s="45" t="s">
        <v>68</v>
      </c>
      <c r="G493" s="91">
        <f>G$588*$E493</f>
        <v>0</v>
      </c>
      <c r="H493" s="91">
        <f>H$588*$E493</f>
        <v>0</v>
      </c>
      <c r="I493" s="361">
        <f>I$588*$E493</f>
        <v>0</v>
      </c>
      <c r="J493" s="438"/>
      <c r="K493" s="439">
        <f>K$588*$E493</f>
        <v>0</v>
      </c>
      <c r="L493" s="395"/>
      <c r="M493" s="361">
        <f>M$588*$E493</f>
        <v>0</v>
      </c>
      <c r="N493" s="438"/>
      <c r="O493" s="439">
        <f>O$588*$E493</f>
        <v>0</v>
      </c>
      <c r="Q493" s="138"/>
      <c r="R493" s="175">
        <f>IF(I493=$I$588*$E493,0,I493)</f>
        <v>0</v>
      </c>
      <c r="S493" s="175">
        <f>IF(H493=$H$588*$E493,0,H493)</f>
        <v>0</v>
      </c>
      <c r="T493" s="175">
        <f>IF(G493=$G$588*$E493,0,G493)</f>
        <v>0</v>
      </c>
      <c r="U493" s="5"/>
      <c r="V493" s="5"/>
      <c r="W493" s="5"/>
      <c r="X493" s="5"/>
      <c r="Y493" s="190"/>
      <c r="Z493" s="5"/>
      <c r="AA493" s="5"/>
      <c r="AB493" s="5"/>
    </row>
    <row r="494" spans="1:28" ht="15.75" hidden="1" customHeight="1" x14ac:dyDescent="0.25">
      <c r="A494" s="329"/>
      <c r="B494" s="276"/>
      <c r="C494" s="266"/>
      <c r="D494" s="24"/>
      <c r="E494" s="290"/>
      <c r="F494" s="46" t="s">
        <v>10</v>
      </c>
      <c r="G494" s="92">
        <f>G$589*$E493</f>
        <v>0</v>
      </c>
      <c r="H494" s="92">
        <f>H$589*$E493</f>
        <v>0</v>
      </c>
      <c r="I494" s="362">
        <f>I$589*$E493</f>
        <v>0</v>
      </c>
      <c r="J494" s="440"/>
      <c r="K494" s="441">
        <f>K$589*$E493</f>
        <v>0</v>
      </c>
      <c r="L494" s="396"/>
      <c r="M494" s="362">
        <f>M$589*$E493</f>
        <v>0</v>
      </c>
      <c r="N494" s="440"/>
      <c r="O494" s="441">
        <f>O$589*$E493</f>
        <v>0</v>
      </c>
      <c r="Q494" s="139"/>
      <c r="R494" s="176">
        <f>IF(I494=$I$589*$E493,0,I494)</f>
        <v>0</v>
      </c>
      <c r="S494" s="176">
        <f>IF(H494=$H$589*$E493,0,H494)</f>
        <v>0</v>
      </c>
      <c r="T494" s="176">
        <f>IF(G494=$G$589*$E493,0,G494)</f>
        <v>0</v>
      </c>
      <c r="U494" s="5"/>
      <c r="V494" s="5"/>
      <c r="W494" s="5"/>
      <c r="X494" s="5"/>
      <c r="Y494" s="190"/>
      <c r="Z494" s="5"/>
      <c r="AA494" s="5"/>
      <c r="AB494" s="5"/>
    </row>
    <row r="495" spans="1:28" ht="15.75" hidden="1" customHeight="1" x14ac:dyDescent="0.25">
      <c r="A495" s="329"/>
      <c r="B495" s="276"/>
      <c r="C495" s="266"/>
      <c r="D495" s="24"/>
      <c r="E495" s="290"/>
      <c r="F495" s="46" t="s">
        <v>11</v>
      </c>
      <c r="G495" s="92" t="e">
        <f>G494/G493</f>
        <v>#DIV/0!</v>
      </c>
      <c r="H495" s="92" t="e">
        <f>H494/H493</f>
        <v>#DIV/0!</v>
      </c>
      <c r="I495" s="362" t="e">
        <f>I494/I493</f>
        <v>#DIV/0!</v>
      </c>
      <c r="J495" s="440"/>
      <c r="K495" s="441" t="e">
        <f>K494/K493</f>
        <v>#DIV/0!</v>
      </c>
      <c r="L495" s="396"/>
      <c r="M495" s="362" t="e">
        <f>M494/M493</f>
        <v>#DIV/0!</v>
      </c>
      <c r="N495" s="440"/>
      <c r="O495" s="441" t="e">
        <f>O494/O493</f>
        <v>#DIV/0!</v>
      </c>
      <c r="Q495" s="139"/>
      <c r="R495" s="177"/>
      <c r="S495" s="177"/>
      <c r="T495" s="177"/>
      <c r="U495" s="5"/>
      <c r="V495" s="5"/>
      <c r="W495" s="5"/>
      <c r="X495" s="5"/>
      <c r="Y495" s="190"/>
      <c r="Z495" s="5"/>
      <c r="AA495" s="5"/>
      <c r="AB495" s="5"/>
    </row>
    <row r="496" spans="1:28" ht="15.75" hidden="1" customHeight="1" x14ac:dyDescent="0.25">
      <c r="A496" s="329"/>
      <c r="B496" s="276"/>
      <c r="C496" s="266"/>
      <c r="D496" s="24"/>
      <c r="E496" s="290">
        <f>D496/$D$576</f>
        <v>0</v>
      </c>
      <c r="F496" s="47" t="s">
        <v>69</v>
      </c>
      <c r="G496" s="93">
        <f>G$591*$E496</f>
        <v>0</v>
      </c>
      <c r="H496" s="93">
        <f>H$591*$E496</f>
        <v>0</v>
      </c>
      <c r="I496" s="363">
        <f>I$591*$E496</f>
        <v>0</v>
      </c>
      <c r="J496" s="442"/>
      <c r="K496" s="443">
        <f>K$591*$E496</f>
        <v>0</v>
      </c>
      <c r="L496" s="397"/>
      <c r="M496" s="363">
        <f>M$591*$E496</f>
        <v>0</v>
      </c>
      <c r="N496" s="442"/>
      <c r="O496" s="443">
        <f>O$591*$E496</f>
        <v>0</v>
      </c>
      <c r="Q496" s="140"/>
      <c r="R496" s="178">
        <f>IF(I496=$I$591*$E496,0,I496)</f>
        <v>0</v>
      </c>
      <c r="S496" s="178">
        <f>IF(H496=$H$591*$E496,0,H496)</f>
        <v>0</v>
      </c>
      <c r="T496" s="178">
        <f>IF(G496=$G$591*$E496,0,G496)</f>
        <v>0</v>
      </c>
      <c r="U496" s="5"/>
      <c r="V496" s="5"/>
      <c r="W496" s="5"/>
      <c r="X496" s="5"/>
      <c r="Y496" s="190"/>
      <c r="Z496" s="5"/>
      <c r="AA496" s="5"/>
      <c r="AB496" s="5"/>
    </row>
    <row r="497" spans="1:28" ht="15.75" hidden="1" customHeight="1" x14ac:dyDescent="0.25">
      <c r="A497" s="329"/>
      <c r="B497" s="276"/>
      <c r="C497" s="266"/>
      <c r="D497" s="24"/>
      <c r="E497" s="290"/>
      <c r="F497" s="48" t="s">
        <v>10</v>
      </c>
      <c r="G497" s="94">
        <f>G$592*$E496</f>
        <v>0</v>
      </c>
      <c r="H497" s="94">
        <f>H$592*$E496</f>
        <v>0</v>
      </c>
      <c r="I497" s="364">
        <f>I$592*$E496</f>
        <v>0</v>
      </c>
      <c r="J497" s="444"/>
      <c r="K497" s="445">
        <f>K$592*$E496</f>
        <v>0</v>
      </c>
      <c r="L497" s="398"/>
      <c r="M497" s="364">
        <f>M$592*$E496</f>
        <v>0</v>
      </c>
      <c r="N497" s="444"/>
      <c r="O497" s="445">
        <f>O$592*$E496</f>
        <v>0</v>
      </c>
      <c r="Q497" s="141"/>
      <c r="R497" s="179">
        <f>IF(I497=$I$592*$E496,0,I497)</f>
        <v>0</v>
      </c>
      <c r="S497" s="179">
        <f>IF(H497=$H$592*$E496,0,H497)</f>
        <v>0</v>
      </c>
      <c r="T497" s="179">
        <f>IF(G497=$G$592*$E496,0,G497)</f>
        <v>0</v>
      </c>
      <c r="U497" s="5"/>
      <c r="V497" s="5"/>
      <c r="W497" s="5"/>
      <c r="X497" s="5"/>
      <c r="Y497" s="190"/>
      <c r="Z497" s="5"/>
      <c r="AA497" s="5"/>
      <c r="AB497" s="5"/>
    </row>
    <row r="498" spans="1:28" ht="15.75" hidden="1" customHeight="1" x14ac:dyDescent="0.25">
      <c r="A498" s="329"/>
      <c r="B498" s="276"/>
      <c r="C498" s="266"/>
      <c r="D498" s="24"/>
      <c r="E498" s="290"/>
      <c r="F498" s="49" t="s">
        <v>11</v>
      </c>
      <c r="G498" s="95" t="e">
        <f>G497/G496</f>
        <v>#DIV/0!</v>
      </c>
      <c r="H498" s="95" t="e">
        <f>H497/H496</f>
        <v>#DIV/0!</v>
      </c>
      <c r="I498" s="365" t="e">
        <f>I497/I496</f>
        <v>#DIV/0!</v>
      </c>
      <c r="J498" s="446"/>
      <c r="K498" s="447" t="e">
        <f>K497/K496</f>
        <v>#DIV/0!</v>
      </c>
      <c r="L498" s="399"/>
      <c r="M498" s="365" t="e">
        <f>M497/M496</f>
        <v>#DIV/0!</v>
      </c>
      <c r="N498" s="446"/>
      <c r="O498" s="447" t="e">
        <f>O497/O496</f>
        <v>#DIV/0!</v>
      </c>
      <c r="Q498" s="141"/>
      <c r="R498" s="168"/>
      <c r="S498" s="168"/>
      <c r="T498" s="168"/>
      <c r="U498" s="5"/>
      <c r="V498" s="5"/>
      <c r="W498" s="5"/>
      <c r="X498" s="5"/>
      <c r="Y498" s="190"/>
      <c r="Z498" s="5"/>
      <c r="AA498" s="5"/>
      <c r="AB498" s="5"/>
    </row>
    <row r="499" spans="1:28" ht="15.75" hidden="1" customHeight="1" x14ac:dyDescent="0.25">
      <c r="A499" s="330"/>
      <c r="B499" s="277"/>
      <c r="C499" s="267"/>
      <c r="D499" s="248">
        <f>C487</f>
        <v>0</v>
      </c>
      <c r="E499" s="249">
        <f>C487/SUM($C$4:$C$565)</f>
        <v>0</v>
      </c>
      <c r="F499" s="52" t="s">
        <v>15</v>
      </c>
      <c r="G499" s="96">
        <f>G488+G491+G494+G497</f>
        <v>0</v>
      </c>
      <c r="H499" s="96">
        <f>H488+H491+H494+H497</f>
        <v>0</v>
      </c>
      <c r="I499" s="366">
        <f>I488+I491+I494+I497</f>
        <v>0</v>
      </c>
      <c r="J499" s="448"/>
      <c r="K499" s="449">
        <f>K488+K491+K494+K497</f>
        <v>0</v>
      </c>
      <c r="L499" s="400"/>
      <c r="M499" s="366">
        <f>M488+M491+M494+M497</f>
        <v>0</v>
      </c>
      <c r="N499" s="448"/>
      <c r="O499" s="449">
        <f>O488+O491+O494+O497</f>
        <v>0</v>
      </c>
      <c r="Q499" s="117"/>
      <c r="R499" s="168"/>
      <c r="S499" s="168"/>
      <c r="T499" s="168"/>
      <c r="U499" s="5"/>
      <c r="V499" s="5"/>
      <c r="W499" s="5"/>
      <c r="X499" s="5"/>
      <c r="Y499" s="190"/>
      <c r="Z499" s="5"/>
      <c r="AA499" s="5"/>
      <c r="AB499" s="5"/>
    </row>
    <row r="500" spans="1:28" ht="15.75" hidden="1" customHeight="1" x14ac:dyDescent="0.25">
      <c r="A500" s="328">
        <v>39</v>
      </c>
      <c r="B500" s="275" t="s">
        <v>52</v>
      </c>
      <c r="C500" s="265">
        <v>0</v>
      </c>
      <c r="D500" s="24"/>
      <c r="E500" s="290">
        <f>D500/$D$567</f>
        <v>0</v>
      </c>
      <c r="F500" s="39" t="s">
        <v>67</v>
      </c>
      <c r="G500" s="85">
        <f>G$582*$E500</f>
        <v>0</v>
      </c>
      <c r="H500" s="85">
        <f>H$582*$E500</f>
        <v>0</v>
      </c>
      <c r="I500" s="355">
        <f>I$582*$E500</f>
        <v>0</v>
      </c>
      <c r="J500" s="426"/>
      <c r="K500" s="427">
        <f>K$582*$E500</f>
        <v>0</v>
      </c>
      <c r="L500" s="389"/>
      <c r="M500" s="355">
        <f>M$582*$E500</f>
        <v>0</v>
      </c>
      <c r="N500" s="426"/>
      <c r="O500" s="427">
        <f>O$582*$E500</f>
        <v>0</v>
      </c>
      <c r="Q500" s="134"/>
      <c r="R500" s="169">
        <f>IF(I500=$I$582*$E500,0,I500)</f>
        <v>0</v>
      </c>
      <c r="S500" s="169">
        <f>IF(H500=$H$582*$E500,0,H500)</f>
        <v>0</v>
      </c>
      <c r="T500" s="169">
        <f>IF(G500=$G$582*$E500,0,G500)</f>
        <v>0</v>
      </c>
      <c r="U500" s="5"/>
      <c r="V500" s="5"/>
      <c r="W500" s="5"/>
      <c r="X500" s="5"/>
      <c r="Y500" s="190"/>
      <c r="Z500" s="5"/>
      <c r="AA500" s="5"/>
      <c r="AB500" s="5"/>
    </row>
    <row r="501" spans="1:28" ht="15.75" hidden="1" customHeight="1" x14ac:dyDescent="0.25">
      <c r="A501" s="329"/>
      <c r="B501" s="276"/>
      <c r="C501" s="266"/>
      <c r="D501" s="24"/>
      <c r="E501" s="290"/>
      <c r="F501" s="40" t="s">
        <v>10</v>
      </c>
      <c r="G501" s="86">
        <f>G$583*$E500</f>
        <v>0</v>
      </c>
      <c r="H501" s="86">
        <f>H$583*$E500</f>
        <v>0</v>
      </c>
      <c r="I501" s="356">
        <f>I$583*$E500</f>
        <v>0</v>
      </c>
      <c r="J501" s="428"/>
      <c r="K501" s="429">
        <f>K$583*$E500</f>
        <v>0</v>
      </c>
      <c r="L501" s="390"/>
      <c r="M501" s="356">
        <f>M$583*$E500</f>
        <v>0</v>
      </c>
      <c r="N501" s="428"/>
      <c r="O501" s="429">
        <f>O$583*$E500</f>
        <v>0</v>
      </c>
      <c r="Q501" s="135"/>
      <c r="R501" s="170">
        <f>IF(I501=$I$583*$E500,0,I501)</f>
        <v>0</v>
      </c>
      <c r="S501" s="170">
        <f>IF(H501=$H$583*$E500,0,H501)</f>
        <v>0</v>
      </c>
      <c r="T501" s="170">
        <f>IF(G501=$G$583*$E500,0,G501)</f>
        <v>0</v>
      </c>
      <c r="U501" s="5"/>
      <c r="V501" s="5"/>
      <c r="W501" s="5"/>
      <c r="X501" s="5"/>
      <c r="Y501" s="190"/>
      <c r="Z501" s="5"/>
      <c r="AA501" s="5"/>
      <c r="AB501" s="5"/>
    </row>
    <row r="502" spans="1:28" ht="15.75" hidden="1" customHeight="1" x14ac:dyDescent="0.25">
      <c r="A502" s="329"/>
      <c r="B502" s="276"/>
      <c r="C502" s="266"/>
      <c r="D502" s="24"/>
      <c r="E502" s="290"/>
      <c r="F502" s="41" t="s">
        <v>11</v>
      </c>
      <c r="G502" s="87" t="e">
        <f>G501/G500</f>
        <v>#DIV/0!</v>
      </c>
      <c r="H502" s="87" t="e">
        <f>H501/H500</f>
        <v>#DIV/0!</v>
      </c>
      <c r="I502" s="357" t="e">
        <f>I501/I500</f>
        <v>#DIV/0!</v>
      </c>
      <c r="J502" s="430"/>
      <c r="K502" s="431" t="e">
        <f>K501/K500</f>
        <v>#DIV/0!</v>
      </c>
      <c r="L502" s="391"/>
      <c r="M502" s="357" t="e">
        <f>M501/M500</f>
        <v>#DIV/0!</v>
      </c>
      <c r="N502" s="430"/>
      <c r="O502" s="431" t="e">
        <f>O501/O500</f>
        <v>#DIV/0!</v>
      </c>
      <c r="Q502" s="135"/>
      <c r="R502" s="171"/>
      <c r="S502" s="171"/>
      <c r="T502" s="171"/>
      <c r="U502" s="5"/>
      <c r="V502" s="5"/>
      <c r="W502" s="5"/>
      <c r="X502" s="5"/>
      <c r="Y502" s="190"/>
      <c r="Z502" s="5"/>
      <c r="AA502" s="5"/>
      <c r="AB502" s="5"/>
    </row>
    <row r="503" spans="1:28" ht="15.75" hidden="1" customHeight="1" x14ac:dyDescent="0.25">
      <c r="A503" s="329"/>
      <c r="B503" s="276"/>
      <c r="C503" s="266"/>
      <c r="D503" s="24"/>
      <c r="E503" s="290">
        <f>D503/$D$570</f>
        <v>0</v>
      </c>
      <c r="F503" s="42" t="s">
        <v>12</v>
      </c>
      <c r="G503" s="88">
        <f>G$585*$E503</f>
        <v>0</v>
      </c>
      <c r="H503" s="88">
        <f>H$585*$E503</f>
        <v>0</v>
      </c>
      <c r="I503" s="358">
        <f>I$585*$E503</f>
        <v>0</v>
      </c>
      <c r="J503" s="432"/>
      <c r="K503" s="433">
        <f>K$585*$E503</f>
        <v>0</v>
      </c>
      <c r="L503" s="392"/>
      <c r="M503" s="358">
        <f>M$585*$E503</f>
        <v>0</v>
      </c>
      <c r="N503" s="432"/>
      <c r="O503" s="433">
        <f>O$585*$E503</f>
        <v>0</v>
      </c>
      <c r="Q503" s="136"/>
      <c r="R503" s="172">
        <f>IF(I503=$I$585*$E503,0,I503)</f>
        <v>0</v>
      </c>
      <c r="S503" s="172">
        <f>IF(H503=$H$585*$E503,0,H503)</f>
        <v>0</v>
      </c>
      <c r="T503" s="172">
        <f>IF(G503=$G$585*$E503,0,G503)</f>
        <v>0</v>
      </c>
      <c r="U503" s="5"/>
      <c r="V503" s="5"/>
      <c r="W503" s="5"/>
      <c r="X503" s="5"/>
      <c r="Y503" s="190"/>
      <c r="Z503" s="5"/>
      <c r="AA503" s="5"/>
      <c r="AB503" s="5"/>
    </row>
    <row r="504" spans="1:28" ht="15.75" hidden="1" customHeight="1" x14ac:dyDescent="0.25">
      <c r="A504" s="329"/>
      <c r="B504" s="276"/>
      <c r="C504" s="266"/>
      <c r="D504" s="24"/>
      <c r="E504" s="290"/>
      <c r="F504" s="43" t="s">
        <v>10</v>
      </c>
      <c r="G504" s="89">
        <f>G$586*$E503</f>
        <v>0</v>
      </c>
      <c r="H504" s="89">
        <f>H$586*$E503</f>
        <v>0</v>
      </c>
      <c r="I504" s="359">
        <f>I$586*$E503</f>
        <v>0</v>
      </c>
      <c r="J504" s="434"/>
      <c r="K504" s="435">
        <f>K$586*$E503</f>
        <v>0</v>
      </c>
      <c r="L504" s="393"/>
      <c r="M504" s="359">
        <f>M$586*$E503</f>
        <v>0</v>
      </c>
      <c r="N504" s="434"/>
      <c r="O504" s="435">
        <f>O$586*$E503</f>
        <v>0</v>
      </c>
      <c r="Q504" s="137"/>
      <c r="R504" s="173">
        <f>IF(I504=$I$586*$E503,0,I504)</f>
        <v>0</v>
      </c>
      <c r="S504" s="173">
        <f>IF(H504=$H$586*$E503,0,H504)</f>
        <v>0</v>
      </c>
      <c r="T504" s="173">
        <f>IF(G504=$G$586*$E503,0,G504)</f>
        <v>0</v>
      </c>
      <c r="U504" s="5"/>
      <c r="V504" s="5"/>
      <c r="W504" s="5"/>
      <c r="X504" s="5"/>
      <c r="Y504" s="190"/>
      <c r="Z504" s="5"/>
      <c r="AA504" s="5"/>
      <c r="AB504" s="5"/>
    </row>
    <row r="505" spans="1:28" ht="15.75" hidden="1" customHeight="1" x14ac:dyDescent="0.25">
      <c r="A505" s="329"/>
      <c r="B505" s="276"/>
      <c r="C505" s="266"/>
      <c r="D505" s="24"/>
      <c r="E505" s="290"/>
      <c r="F505" s="44" t="s">
        <v>11</v>
      </c>
      <c r="G505" s="90" t="e">
        <f>G504/G503</f>
        <v>#DIV/0!</v>
      </c>
      <c r="H505" s="90" t="e">
        <f>H504/H503</f>
        <v>#DIV/0!</v>
      </c>
      <c r="I505" s="360" t="e">
        <f>I504/I503</f>
        <v>#DIV/0!</v>
      </c>
      <c r="J505" s="436"/>
      <c r="K505" s="437" t="e">
        <f>K504/K503</f>
        <v>#DIV/0!</v>
      </c>
      <c r="L505" s="394"/>
      <c r="M505" s="360" t="e">
        <f>M504/M503</f>
        <v>#DIV/0!</v>
      </c>
      <c r="N505" s="436"/>
      <c r="O505" s="437" t="e">
        <f>O504/O503</f>
        <v>#DIV/0!</v>
      </c>
      <c r="Q505" s="137"/>
      <c r="R505" s="174"/>
      <c r="S505" s="174"/>
      <c r="T505" s="174"/>
      <c r="U505" s="5"/>
      <c r="V505" s="5"/>
      <c r="W505" s="5"/>
      <c r="X505" s="5"/>
      <c r="Y505" s="190"/>
      <c r="Z505" s="5"/>
      <c r="AA505" s="5"/>
      <c r="AB505" s="5"/>
    </row>
    <row r="506" spans="1:28" ht="15.75" hidden="1" customHeight="1" x14ac:dyDescent="0.25">
      <c r="A506" s="329"/>
      <c r="B506" s="276"/>
      <c r="C506" s="266"/>
      <c r="D506" s="24"/>
      <c r="E506" s="290">
        <f>D506/$D$573</f>
        <v>0</v>
      </c>
      <c r="F506" s="45" t="s">
        <v>68</v>
      </c>
      <c r="G506" s="91">
        <f>G$588*$E506</f>
        <v>0</v>
      </c>
      <c r="H506" s="91">
        <f>H$588*$E506</f>
        <v>0</v>
      </c>
      <c r="I506" s="361">
        <f>I$588*$E506</f>
        <v>0</v>
      </c>
      <c r="J506" s="438"/>
      <c r="K506" s="439">
        <f>K$588*$E506</f>
        <v>0</v>
      </c>
      <c r="L506" s="395"/>
      <c r="M506" s="361">
        <f>M$588*$E506</f>
        <v>0</v>
      </c>
      <c r="N506" s="438"/>
      <c r="O506" s="439">
        <f>O$588*$E506</f>
        <v>0</v>
      </c>
      <c r="Q506" s="138"/>
      <c r="R506" s="175">
        <f>IF(I506=$I$588*$E506,0,I506)</f>
        <v>0</v>
      </c>
      <c r="S506" s="175">
        <f>IF(H506=$H$588*$E506,0,H506)</f>
        <v>0</v>
      </c>
      <c r="T506" s="175">
        <f>IF(G506=$G$588*$E506,0,G506)</f>
        <v>0</v>
      </c>
      <c r="U506" s="5"/>
      <c r="V506" s="5"/>
      <c r="W506" s="5"/>
      <c r="X506" s="5"/>
      <c r="Y506" s="190"/>
      <c r="Z506" s="5"/>
      <c r="AA506" s="5"/>
      <c r="AB506" s="5"/>
    </row>
    <row r="507" spans="1:28" ht="15.75" hidden="1" customHeight="1" x14ac:dyDescent="0.25">
      <c r="A507" s="329"/>
      <c r="B507" s="276"/>
      <c r="C507" s="266"/>
      <c r="D507" s="24"/>
      <c r="E507" s="290"/>
      <c r="F507" s="46" t="s">
        <v>10</v>
      </c>
      <c r="G507" s="92">
        <f>G$589*$E506</f>
        <v>0</v>
      </c>
      <c r="H507" s="92">
        <f>H$589*$E506</f>
        <v>0</v>
      </c>
      <c r="I507" s="362">
        <f>I$589*$E506</f>
        <v>0</v>
      </c>
      <c r="J507" s="440"/>
      <c r="K507" s="441">
        <f>K$589*$E506</f>
        <v>0</v>
      </c>
      <c r="L507" s="396"/>
      <c r="M507" s="362">
        <f>M$589*$E506</f>
        <v>0</v>
      </c>
      <c r="N507" s="440"/>
      <c r="O507" s="441">
        <f>O$589*$E506</f>
        <v>0</v>
      </c>
      <c r="Q507" s="139"/>
      <c r="R507" s="176">
        <f>IF(I507=$I$589*$E506,0,I507)</f>
        <v>0</v>
      </c>
      <c r="S507" s="176">
        <f>IF(H507=$H$589*$E506,0,H507)</f>
        <v>0</v>
      </c>
      <c r="T507" s="176">
        <f>IF(G507=$G$589*$E506,0,G507)</f>
        <v>0</v>
      </c>
      <c r="U507" s="5"/>
      <c r="V507" s="5"/>
      <c r="W507" s="5"/>
      <c r="X507" s="5"/>
      <c r="Y507" s="190"/>
      <c r="Z507" s="5"/>
      <c r="AA507" s="5"/>
      <c r="AB507" s="5"/>
    </row>
    <row r="508" spans="1:28" ht="15.75" hidden="1" customHeight="1" x14ac:dyDescent="0.25">
      <c r="A508" s="329"/>
      <c r="B508" s="276"/>
      <c r="C508" s="266"/>
      <c r="D508" s="24"/>
      <c r="E508" s="290"/>
      <c r="F508" s="46" t="s">
        <v>11</v>
      </c>
      <c r="G508" s="92" t="e">
        <f>G507/G506</f>
        <v>#DIV/0!</v>
      </c>
      <c r="H508" s="92" t="e">
        <f>H507/H506</f>
        <v>#DIV/0!</v>
      </c>
      <c r="I508" s="362" t="e">
        <f>I507/I506</f>
        <v>#DIV/0!</v>
      </c>
      <c r="J508" s="440"/>
      <c r="K508" s="441" t="e">
        <f>K507/K506</f>
        <v>#DIV/0!</v>
      </c>
      <c r="L508" s="396"/>
      <c r="M508" s="362" t="e">
        <f>M507/M506</f>
        <v>#DIV/0!</v>
      </c>
      <c r="N508" s="440"/>
      <c r="O508" s="441" t="e">
        <f>O507/O506</f>
        <v>#DIV/0!</v>
      </c>
      <c r="Q508" s="139"/>
      <c r="R508" s="177"/>
      <c r="S508" s="177"/>
      <c r="T508" s="177"/>
      <c r="U508" s="5"/>
      <c r="V508" s="5"/>
      <c r="W508" s="5"/>
      <c r="X508" s="5"/>
      <c r="Y508" s="190"/>
      <c r="Z508" s="5"/>
      <c r="AA508" s="5"/>
      <c r="AB508" s="5"/>
    </row>
    <row r="509" spans="1:28" ht="15.75" hidden="1" customHeight="1" x14ac:dyDescent="0.25">
      <c r="A509" s="329"/>
      <c r="B509" s="276"/>
      <c r="C509" s="266"/>
      <c r="D509" s="24"/>
      <c r="E509" s="290">
        <f>D509/$D$576</f>
        <v>0</v>
      </c>
      <c r="F509" s="47" t="s">
        <v>69</v>
      </c>
      <c r="G509" s="93">
        <f>G$591*$E509</f>
        <v>0</v>
      </c>
      <c r="H509" s="93">
        <f>H$591*$E509</f>
        <v>0</v>
      </c>
      <c r="I509" s="363">
        <f>I$591*$E509</f>
        <v>0</v>
      </c>
      <c r="J509" s="442"/>
      <c r="K509" s="443">
        <f>K$591*$E509</f>
        <v>0</v>
      </c>
      <c r="L509" s="397"/>
      <c r="M509" s="363">
        <f>M$591*$E509</f>
        <v>0</v>
      </c>
      <c r="N509" s="442"/>
      <c r="O509" s="443">
        <f>O$591*$E509</f>
        <v>0</v>
      </c>
      <c r="Q509" s="140"/>
      <c r="R509" s="178">
        <f>IF(I509=$I$591*$E509,0,I509)</f>
        <v>0</v>
      </c>
      <c r="S509" s="178">
        <f>IF(H509=$H$591*$E509,0,H509)</f>
        <v>0</v>
      </c>
      <c r="T509" s="178">
        <f>IF(G509=$G$591*$E509,0,G509)</f>
        <v>0</v>
      </c>
      <c r="U509" s="5"/>
      <c r="V509" s="5"/>
      <c r="W509" s="5"/>
      <c r="X509" s="5"/>
      <c r="Y509" s="190"/>
      <c r="Z509" s="5"/>
      <c r="AA509" s="5"/>
      <c r="AB509" s="5"/>
    </row>
    <row r="510" spans="1:28" ht="15.75" hidden="1" customHeight="1" x14ac:dyDescent="0.25">
      <c r="A510" s="329"/>
      <c r="B510" s="276"/>
      <c r="C510" s="266"/>
      <c r="D510" s="24"/>
      <c r="E510" s="290"/>
      <c r="F510" s="48" t="s">
        <v>10</v>
      </c>
      <c r="G510" s="94">
        <f>G$592*$E509</f>
        <v>0</v>
      </c>
      <c r="H510" s="94">
        <f>H$592*$E509</f>
        <v>0</v>
      </c>
      <c r="I510" s="364">
        <f>I$592*$E509</f>
        <v>0</v>
      </c>
      <c r="J510" s="444"/>
      <c r="K510" s="445">
        <f>K$592*$E509</f>
        <v>0</v>
      </c>
      <c r="L510" s="398"/>
      <c r="M510" s="364">
        <f>M$592*$E509</f>
        <v>0</v>
      </c>
      <c r="N510" s="444"/>
      <c r="O510" s="445">
        <f>O$592*$E509</f>
        <v>0</v>
      </c>
      <c r="Q510" s="141"/>
      <c r="R510" s="179">
        <f>IF(I510=$I$592*$E509,0,I510)</f>
        <v>0</v>
      </c>
      <c r="S510" s="179">
        <f>IF(H510=$H$592*$E509,0,H510)</f>
        <v>0</v>
      </c>
      <c r="T510" s="179">
        <f>IF(G510=$G$592*$E509,0,G510)</f>
        <v>0</v>
      </c>
      <c r="U510" s="5"/>
      <c r="V510" s="5"/>
      <c r="W510" s="5"/>
      <c r="X510" s="5"/>
      <c r="Y510" s="190"/>
      <c r="Z510" s="5"/>
      <c r="AA510" s="5"/>
      <c r="AB510" s="5"/>
    </row>
    <row r="511" spans="1:28" ht="15.75" hidden="1" customHeight="1" x14ac:dyDescent="0.25">
      <c r="A511" s="329"/>
      <c r="B511" s="276"/>
      <c r="C511" s="266"/>
      <c r="D511" s="24"/>
      <c r="E511" s="290"/>
      <c r="F511" s="49" t="s">
        <v>11</v>
      </c>
      <c r="G511" s="95" t="e">
        <f>G510/G509</f>
        <v>#DIV/0!</v>
      </c>
      <c r="H511" s="95" t="e">
        <f>H510/H509</f>
        <v>#DIV/0!</v>
      </c>
      <c r="I511" s="365" t="e">
        <f>I510/I509</f>
        <v>#DIV/0!</v>
      </c>
      <c r="J511" s="446"/>
      <c r="K511" s="447" t="e">
        <f>K510/K509</f>
        <v>#DIV/0!</v>
      </c>
      <c r="L511" s="399"/>
      <c r="M511" s="365" t="e">
        <f>M510/M509</f>
        <v>#DIV/0!</v>
      </c>
      <c r="N511" s="446"/>
      <c r="O511" s="447" t="e">
        <f>O510/O509</f>
        <v>#DIV/0!</v>
      </c>
      <c r="Q511" s="141"/>
      <c r="R511" s="168"/>
      <c r="S511" s="168"/>
      <c r="T511" s="168"/>
      <c r="U511" s="5"/>
      <c r="V511" s="5"/>
      <c r="W511" s="5"/>
      <c r="X511" s="5"/>
      <c r="Y511" s="190"/>
      <c r="Z511" s="5"/>
      <c r="AA511" s="5"/>
      <c r="AB511" s="5"/>
    </row>
    <row r="512" spans="1:28" ht="15.75" hidden="1" customHeight="1" x14ac:dyDescent="0.25">
      <c r="A512" s="330"/>
      <c r="B512" s="277"/>
      <c r="C512" s="267"/>
      <c r="D512" s="248">
        <f>C500</f>
        <v>0</v>
      </c>
      <c r="E512" s="249">
        <f>C500/SUM($C$4:$C$565)</f>
        <v>0</v>
      </c>
      <c r="F512" s="52" t="s">
        <v>15</v>
      </c>
      <c r="G512" s="96">
        <f>G501+G504+G507+G510</f>
        <v>0</v>
      </c>
      <c r="H512" s="96">
        <f>H501+H504+H507+H510</f>
        <v>0</v>
      </c>
      <c r="I512" s="366">
        <f>I501+I504+I507+I510</f>
        <v>0</v>
      </c>
      <c r="J512" s="448"/>
      <c r="K512" s="449">
        <f>K501+K504+K507+K510</f>
        <v>0</v>
      </c>
      <c r="L512" s="400"/>
      <c r="M512" s="366">
        <f>M501+M504+M507+M510</f>
        <v>0</v>
      </c>
      <c r="N512" s="448"/>
      <c r="O512" s="449">
        <f>O501+O504+O507+O510</f>
        <v>0</v>
      </c>
      <c r="Q512" s="117"/>
      <c r="R512" s="168"/>
      <c r="S512" s="168"/>
      <c r="T512" s="168"/>
      <c r="U512" s="5"/>
      <c r="V512" s="5"/>
      <c r="W512" s="5"/>
      <c r="X512" s="5"/>
      <c r="Y512" s="190"/>
      <c r="Z512" s="5"/>
      <c r="AA512" s="5"/>
      <c r="AB512" s="5"/>
    </row>
    <row r="513" spans="1:28" ht="15.75" hidden="1" customHeight="1" x14ac:dyDescent="0.25">
      <c r="A513" s="328">
        <v>40</v>
      </c>
      <c r="B513" s="275" t="s">
        <v>53</v>
      </c>
      <c r="C513" s="265">
        <v>0</v>
      </c>
      <c r="D513" s="24"/>
      <c r="E513" s="290">
        <f>D513/$D$567</f>
        <v>0</v>
      </c>
      <c r="F513" s="39" t="s">
        <v>67</v>
      </c>
      <c r="G513" s="85">
        <f>G$582*$E513</f>
        <v>0</v>
      </c>
      <c r="H513" s="85">
        <f>H$582*$E513</f>
        <v>0</v>
      </c>
      <c r="I513" s="355">
        <f>I$582*$E513</f>
        <v>0</v>
      </c>
      <c r="J513" s="426"/>
      <c r="K513" s="427">
        <f>K$582*$E513</f>
        <v>0</v>
      </c>
      <c r="L513" s="389"/>
      <c r="M513" s="355">
        <f>M$582*$E513</f>
        <v>0</v>
      </c>
      <c r="N513" s="426"/>
      <c r="O513" s="427">
        <f>O$582*$E513</f>
        <v>0</v>
      </c>
      <c r="Q513" s="134"/>
      <c r="R513" s="169">
        <f>IF(I513=$I$582*$E513,0,I513)</f>
        <v>0</v>
      </c>
      <c r="S513" s="169">
        <f>IF(H513=$H$582*$E513,0,H513)</f>
        <v>0</v>
      </c>
      <c r="T513" s="169">
        <f>IF(G513=$G$582*$E513,0,G513)</f>
        <v>0</v>
      </c>
      <c r="U513" s="5"/>
      <c r="V513" s="5"/>
      <c r="W513" s="5"/>
      <c r="X513" s="5"/>
      <c r="Y513" s="190"/>
      <c r="Z513" s="5"/>
      <c r="AA513" s="5"/>
      <c r="AB513" s="5"/>
    </row>
    <row r="514" spans="1:28" ht="15.75" hidden="1" customHeight="1" x14ac:dyDescent="0.25">
      <c r="A514" s="329"/>
      <c r="B514" s="276"/>
      <c r="C514" s="266"/>
      <c r="D514" s="24"/>
      <c r="E514" s="290"/>
      <c r="F514" s="40" t="s">
        <v>10</v>
      </c>
      <c r="G514" s="86">
        <f>G$583*$E513</f>
        <v>0</v>
      </c>
      <c r="H514" s="86">
        <f>H$583*$E513</f>
        <v>0</v>
      </c>
      <c r="I514" s="356">
        <f>I$583*$E513</f>
        <v>0</v>
      </c>
      <c r="J514" s="428"/>
      <c r="K514" s="429">
        <f>K$583*$E513</f>
        <v>0</v>
      </c>
      <c r="L514" s="390"/>
      <c r="M514" s="356">
        <f>M$583*$E513</f>
        <v>0</v>
      </c>
      <c r="N514" s="428"/>
      <c r="O514" s="429">
        <f>O$583*$E513</f>
        <v>0</v>
      </c>
      <c r="Q514" s="135"/>
      <c r="R514" s="170">
        <f>IF(I514=$I$583*$E513,0,I514)</f>
        <v>0</v>
      </c>
      <c r="S514" s="170">
        <f>IF(H514=$H$583*$E513,0,H514)</f>
        <v>0</v>
      </c>
      <c r="T514" s="170">
        <f>IF(G514=$G$583*$E513,0,G514)</f>
        <v>0</v>
      </c>
      <c r="U514" s="5"/>
      <c r="V514" s="5"/>
      <c r="W514" s="5"/>
      <c r="X514" s="5"/>
      <c r="Y514" s="190"/>
      <c r="Z514" s="5"/>
      <c r="AA514" s="5"/>
      <c r="AB514" s="5"/>
    </row>
    <row r="515" spans="1:28" ht="15.75" hidden="1" customHeight="1" x14ac:dyDescent="0.25">
      <c r="A515" s="329"/>
      <c r="B515" s="276"/>
      <c r="C515" s="266"/>
      <c r="D515" s="24"/>
      <c r="E515" s="290"/>
      <c r="F515" s="41" t="s">
        <v>11</v>
      </c>
      <c r="G515" s="87" t="e">
        <f>G514/G513</f>
        <v>#DIV/0!</v>
      </c>
      <c r="H515" s="87" t="e">
        <f>H514/H513</f>
        <v>#DIV/0!</v>
      </c>
      <c r="I515" s="357" t="e">
        <f>I514/I513</f>
        <v>#DIV/0!</v>
      </c>
      <c r="J515" s="430"/>
      <c r="K515" s="431" t="e">
        <f>K514/K513</f>
        <v>#DIV/0!</v>
      </c>
      <c r="L515" s="391"/>
      <c r="M515" s="357" t="e">
        <f>M514/M513</f>
        <v>#DIV/0!</v>
      </c>
      <c r="N515" s="430"/>
      <c r="O515" s="431" t="e">
        <f>O514/O513</f>
        <v>#DIV/0!</v>
      </c>
      <c r="Q515" s="135"/>
      <c r="R515" s="171"/>
      <c r="S515" s="171"/>
      <c r="T515" s="171"/>
      <c r="U515" s="5"/>
      <c r="V515" s="5"/>
      <c r="W515" s="5"/>
      <c r="X515" s="5"/>
      <c r="Y515" s="190"/>
      <c r="Z515" s="5"/>
      <c r="AA515" s="5"/>
      <c r="AB515" s="5"/>
    </row>
    <row r="516" spans="1:28" ht="15.75" hidden="1" customHeight="1" x14ac:dyDescent="0.25">
      <c r="A516" s="329"/>
      <c r="B516" s="276"/>
      <c r="C516" s="266"/>
      <c r="D516" s="24"/>
      <c r="E516" s="290">
        <f>D516/$D$570</f>
        <v>0</v>
      </c>
      <c r="F516" s="42" t="s">
        <v>12</v>
      </c>
      <c r="G516" s="88">
        <f>G$585*$E516</f>
        <v>0</v>
      </c>
      <c r="H516" s="88">
        <f>H$585*$E516</f>
        <v>0</v>
      </c>
      <c r="I516" s="358">
        <f>I$585*$E516</f>
        <v>0</v>
      </c>
      <c r="J516" s="432"/>
      <c r="K516" s="433">
        <f>K$585*$E516</f>
        <v>0</v>
      </c>
      <c r="L516" s="392"/>
      <c r="M516" s="358">
        <f>M$585*$E516</f>
        <v>0</v>
      </c>
      <c r="N516" s="432"/>
      <c r="O516" s="433">
        <f>O$585*$E516</f>
        <v>0</v>
      </c>
      <c r="Q516" s="136"/>
      <c r="R516" s="172">
        <f>IF(I516=$I$585*$E516,0,I516)</f>
        <v>0</v>
      </c>
      <c r="S516" s="172">
        <f>IF(H516=$H$585*$E516,0,H516)</f>
        <v>0</v>
      </c>
      <c r="T516" s="172">
        <f>IF(G516=$G$585*$E516,0,G516)</f>
        <v>0</v>
      </c>
      <c r="U516" s="5"/>
      <c r="V516" s="5"/>
      <c r="W516" s="5"/>
      <c r="X516" s="5"/>
      <c r="Y516" s="190"/>
      <c r="Z516" s="5"/>
      <c r="AA516" s="5"/>
      <c r="AB516" s="5"/>
    </row>
    <row r="517" spans="1:28" ht="15.75" hidden="1" customHeight="1" x14ac:dyDescent="0.25">
      <c r="A517" s="329"/>
      <c r="B517" s="276"/>
      <c r="C517" s="266"/>
      <c r="D517" s="24"/>
      <c r="E517" s="290"/>
      <c r="F517" s="43" t="s">
        <v>10</v>
      </c>
      <c r="G517" s="89">
        <f>G$586*$E516</f>
        <v>0</v>
      </c>
      <c r="H517" s="89">
        <f>H$586*$E516</f>
        <v>0</v>
      </c>
      <c r="I517" s="359">
        <f>I$586*$E516</f>
        <v>0</v>
      </c>
      <c r="J517" s="434"/>
      <c r="K517" s="435">
        <f>K$586*$E516</f>
        <v>0</v>
      </c>
      <c r="L517" s="393"/>
      <c r="M517" s="359">
        <f>M$586*$E516</f>
        <v>0</v>
      </c>
      <c r="N517" s="434"/>
      <c r="O517" s="435">
        <f>O$586*$E516</f>
        <v>0</v>
      </c>
      <c r="Q517" s="137"/>
      <c r="R517" s="173">
        <f>IF(I517=$I$586*$E516,0,I517)</f>
        <v>0</v>
      </c>
      <c r="S517" s="173">
        <f>IF(H517=$H$586*$E516,0,H517)</f>
        <v>0</v>
      </c>
      <c r="T517" s="173">
        <f>IF(G517=$G$586*$E516,0,G517)</f>
        <v>0</v>
      </c>
      <c r="U517" s="5"/>
      <c r="V517" s="5"/>
      <c r="W517" s="5"/>
      <c r="X517" s="5"/>
      <c r="Y517" s="190"/>
      <c r="Z517" s="5"/>
      <c r="AA517" s="5"/>
      <c r="AB517" s="5"/>
    </row>
    <row r="518" spans="1:28" ht="15.75" hidden="1" customHeight="1" x14ac:dyDescent="0.25">
      <c r="A518" s="329"/>
      <c r="B518" s="276"/>
      <c r="C518" s="266"/>
      <c r="D518" s="24"/>
      <c r="E518" s="290"/>
      <c r="F518" s="44" t="s">
        <v>11</v>
      </c>
      <c r="G518" s="90" t="e">
        <f>G517/G516</f>
        <v>#DIV/0!</v>
      </c>
      <c r="H518" s="90" t="e">
        <f>H517/H516</f>
        <v>#DIV/0!</v>
      </c>
      <c r="I518" s="360" t="e">
        <f>I517/I516</f>
        <v>#DIV/0!</v>
      </c>
      <c r="J518" s="436"/>
      <c r="K518" s="437" t="e">
        <f>K517/K516</f>
        <v>#DIV/0!</v>
      </c>
      <c r="L518" s="394"/>
      <c r="M518" s="360" t="e">
        <f>M517/M516</f>
        <v>#DIV/0!</v>
      </c>
      <c r="N518" s="436"/>
      <c r="O518" s="437" t="e">
        <f>O517/O516</f>
        <v>#DIV/0!</v>
      </c>
      <c r="Q518" s="137"/>
      <c r="R518" s="174"/>
      <c r="S518" s="174"/>
      <c r="T518" s="174"/>
      <c r="U518" s="5"/>
      <c r="V518" s="5"/>
      <c r="W518" s="5"/>
      <c r="X518" s="5"/>
      <c r="Y518" s="190"/>
      <c r="Z518" s="5"/>
      <c r="AA518" s="5"/>
      <c r="AB518" s="5"/>
    </row>
    <row r="519" spans="1:28" ht="15.75" hidden="1" customHeight="1" x14ac:dyDescent="0.25">
      <c r="A519" s="329"/>
      <c r="B519" s="276"/>
      <c r="C519" s="266"/>
      <c r="D519" s="24"/>
      <c r="E519" s="290">
        <f>D519/$D$573</f>
        <v>0</v>
      </c>
      <c r="F519" s="45" t="s">
        <v>68</v>
      </c>
      <c r="G519" s="91">
        <f>G$588*$E519</f>
        <v>0</v>
      </c>
      <c r="H519" s="91">
        <f>H$588*$E519</f>
        <v>0</v>
      </c>
      <c r="I519" s="361">
        <f>I$588*$E519</f>
        <v>0</v>
      </c>
      <c r="J519" s="438"/>
      <c r="K519" s="439">
        <f>K$588*$E519</f>
        <v>0</v>
      </c>
      <c r="L519" s="395"/>
      <c r="M519" s="361">
        <f>M$588*$E519</f>
        <v>0</v>
      </c>
      <c r="N519" s="438"/>
      <c r="O519" s="439">
        <f>O$588*$E519</f>
        <v>0</v>
      </c>
      <c r="Q519" s="138"/>
      <c r="R519" s="175">
        <f>IF(I519=$I$588*$E519,0,I519)</f>
        <v>0</v>
      </c>
      <c r="S519" s="175">
        <f>IF(H519=$H$588*$E519,0,H519)</f>
        <v>0</v>
      </c>
      <c r="T519" s="175">
        <f>IF(G519=$G$588*$E519,0,G519)</f>
        <v>0</v>
      </c>
      <c r="U519" s="5"/>
      <c r="V519" s="5"/>
      <c r="W519" s="5"/>
      <c r="X519" s="5"/>
      <c r="Y519" s="190"/>
      <c r="Z519" s="5"/>
      <c r="AA519" s="5"/>
      <c r="AB519" s="5"/>
    </row>
    <row r="520" spans="1:28" ht="15.75" hidden="1" customHeight="1" x14ac:dyDescent="0.25">
      <c r="A520" s="329"/>
      <c r="B520" s="276"/>
      <c r="C520" s="266"/>
      <c r="D520" s="24"/>
      <c r="E520" s="290"/>
      <c r="F520" s="46" t="s">
        <v>10</v>
      </c>
      <c r="G520" s="92">
        <f>G$589*$E519</f>
        <v>0</v>
      </c>
      <c r="H520" s="92">
        <f>H$589*$E519</f>
        <v>0</v>
      </c>
      <c r="I520" s="362">
        <f>I$589*$E519</f>
        <v>0</v>
      </c>
      <c r="J520" s="440"/>
      <c r="K520" s="441">
        <f>K$589*$E519</f>
        <v>0</v>
      </c>
      <c r="L520" s="396"/>
      <c r="M520" s="362">
        <f>M$589*$E519</f>
        <v>0</v>
      </c>
      <c r="N520" s="440"/>
      <c r="O520" s="441">
        <f>O$589*$E519</f>
        <v>0</v>
      </c>
      <c r="Q520" s="139"/>
      <c r="R520" s="176">
        <f>IF(I520=$I$589*$E519,0,I520)</f>
        <v>0</v>
      </c>
      <c r="S520" s="176">
        <f>IF(H520=$H$589*$E519,0,H520)</f>
        <v>0</v>
      </c>
      <c r="T520" s="176">
        <f>IF(G520=$G$589*$E519,0,G520)</f>
        <v>0</v>
      </c>
      <c r="U520" s="5"/>
      <c r="V520" s="5"/>
      <c r="W520" s="5"/>
      <c r="X520" s="5"/>
      <c r="Y520" s="190"/>
      <c r="Z520" s="5"/>
      <c r="AA520" s="5"/>
      <c r="AB520" s="5"/>
    </row>
    <row r="521" spans="1:28" ht="15.75" hidden="1" customHeight="1" x14ac:dyDescent="0.25">
      <c r="A521" s="329"/>
      <c r="B521" s="276"/>
      <c r="C521" s="266"/>
      <c r="D521" s="24"/>
      <c r="E521" s="290"/>
      <c r="F521" s="46" t="s">
        <v>11</v>
      </c>
      <c r="G521" s="92" t="e">
        <f>G520/G519</f>
        <v>#DIV/0!</v>
      </c>
      <c r="H521" s="92" t="e">
        <f>H520/H519</f>
        <v>#DIV/0!</v>
      </c>
      <c r="I521" s="362" t="e">
        <f>I520/I519</f>
        <v>#DIV/0!</v>
      </c>
      <c r="J521" s="440"/>
      <c r="K521" s="441" t="e">
        <f>K520/K519</f>
        <v>#DIV/0!</v>
      </c>
      <c r="L521" s="396"/>
      <c r="M521" s="362" t="e">
        <f>M520/M519</f>
        <v>#DIV/0!</v>
      </c>
      <c r="N521" s="440"/>
      <c r="O521" s="441" t="e">
        <f>O520/O519</f>
        <v>#DIV/0!</v>
      </c>
      <c r="Q521" s="139"/>
      <c r="R521" s="177"/>
      <c r="S521" s="177"/>
      <c r="T521" s="177"/>
      <c r="U521" s="5"/>
      <c r="V521" s="5"/>
      <c r="W521" s="5"/>
      <c r="X521" s="5"/>
      <c r="Y521" s="190"/>
      <c r="Z521" s="5"/>
      <c r="AA521" s="5"/>
      <c r="AB521" s="5"/>
    </row>
    <row r="522" spans="1:28" ht="15.75" hidden="1" customHeight="1" x14ac:dyDescent="0.25">
      <c r="A522" s="329"/>
      <c r="B522" s="276"/>
      <c r="C522" s="266"/>
      <c r="D522" s="24"/>
      <c r="E522" s="290">
        <f>D522/$D$576</f>
        <v>0</v>
      </c>
      <c r="F522" s="47" t="s">
        <v>69</v>
      </c>
      <c r="G522" s="93">
        <f>G$591*$E522</f>
        <v>0</v>
      </c>
      <c r="H522" s="93">
        <f>H$591*$E522</f>
        <v>0</v>
      </c>
      <c r="I522" s="363">
        <f>I$591*$E522</f>
        <v>0</v>
      </c>
      <c r="J522" s="442"/>
      <c r="K522" s="443">
        <f>K$591*$E522</f>
        <v>0</v>
      </c>
      <c r="L522" s="397"/>
      <c r="M522" s="363">
        <f>M$591*$E522</f>
        <v>0</v>
      </c>
      <c r="N522" s="442"/>
      <c r="O522" s="443">
        <f>O$591*$E522</f>
        <v>0</v>
      </c>
      <c r="Q522" s="140"/>
      <c r="R522" s="178">
        <f>IF(I522=$I$591*$E522,0,I522)</f>
        <v>0</v>
      </c>
      <c r="S522" s="178">
        <f>IF(H522=$H$591*$E522,0,H522)</f>
        <v>0</v>
      </c>
      <c r="T522" s="178">
        <f>IF(G522=$G$591*$E522,0,G522)</f>
        <v>0</v>
      </c>
      <c r="U522" s="5"/>
      <c r="V522" s="5"/>
      <c r="W522" s="5"/>
      <c r="X522" s="5"/>
      <c r="Y522" s="190"/>
      <c r="Z522" s="5"/>
      <c r="AA522" s="5"/>
      <c r="AB522" s="5"/>
    </row>
    <row r="523" spans="1:28" ht="15.75" hidden="1" customHeight="1" x14ac:dyDescent="0.25">
      <c r="A523" s="329"/>
      <c r="B523" s="276"/>
      <c r="C523" s="266"/>
      <c r="D523" s="24"/>
      <c r="E523" s="290"/>
      <c r="F523" s="48" t="s">
        <v>10</v>
      </c>
      <c r="G523" s="94">
        <f>G$592*$E522</f>
        <v>0</v>
      </c>
      <c r="H523" s="94">
        <f>H$592*$E522</f>
        <v>0</v>
      </c>
      <c r="I523" s="364">
        <f>I$592*$E522</f>
        <v>0</v>
      </c>
      <c r="J523" s="444"/>
      <c r="K523" s="445">
        <f>K$592*$E522</f>
        <v>0</v>
      </c>
      <c r="L523" s="398"/>
      <c r="M523" s="364">
        <f>M$592*$E522</f>
        <v>0</v>
      </c>
      <c r="N523" s="444"/>
      <c r="O523" s="445">
        <f>O$592*$E522</f>
        <v>0</v>
      </c>
      <c r="Q523" s="141"/>
      <c r="R523" s="179">
        <f>IF(I523=$I$592*$E522,0,I523)</f>
        <v>0</v>
      </c>
      <c r="S523" s="179">
        <f>IF(H523=$H$592*$E522,0,H523)</f>
        <v>0</v>
      </c>
      <c r="T523" s="179">
        <f>IF(G523=$G$592*$E522,0,G523)</f>
        <v>0</v>
      </c>
      <c r="U523" s="5"/>
      <c r="V523" s="5"/>
      <c r="W523" s="5"/>
      <c r="X523" s="5"/>
      <c r="Y523" s="190"/>
      <c r="Z523" s="5"/>
      <c r="AA523" s="5"/>
      <c r="AB523" s="5"/>
    </row>
    <row r="524" spans="1:28" ht="15.75" hidden="1" customHeight="1" x14ac:dyDescent="0.25">
      <c r="A524" s="329"/>
      <c r="B524" s="276"/>
      <c r="C524" s="266"/>
      <c r="D524" s="24"/>
      <c r="E524" s="290"/>
      <c r="F524" s="49" t="s">
        <v>11</v>
      </c>
      <c r="G524" s="95" t="e">
        <f>G523/G522</f>
        <v>#DIV/0!</v>
      </c>
      <c r="H524" s="95" t="e">
        <f>H523/H522</f>
        <v>#DIV/0!</v>
      </c>
      <c r="I524" s="365" t="e">
        <f>I523/I522</f>
        <v>#DIV/0!</v>
      </c>
      <c r="J524" s="446"/>
      <c r="K524" s="447" t="e">
        <f>K523/K522</f>
        <v>#DIV/0!</v>
      </c>
      <c r="L524" s="399"/>
      <c r="M524" s="365" t="e">
        <f>M523/M522</f>
        <v>#DIV/0!</v>
      </c>
      <c r="N524" s="446"/>
      <c r="O524" s="447" t="e">
        <f>O523/O522</f>
        <v>#DIV/0!</v>
      </c>
      <c r="Q524" s="141"/>
      <c r="R524" s="168"/>
      <c r="S524" s="168"/>
      <c r="T524" s="168"/>
      <c r="U524" s="5"/>
      <c r="V524" s="5"/>
      <c r="W524" s="5"/>
      <c r="X524" s="5"/>
      <c r="Y524" s="190"/>
      <c r="Z524" s="5"/>
      <c r="AA524" s="5"/>
      <c r="AB524" s="5"/>
    </row>
    <row r="525" spans="1:28" ht="15.75" hidden="1" customHeight="1" x14ac:dyDescent="0.25">
      <c r="A525" s="330"/>
      <c r="B525" s="277"/>
      <c r="C525" s="267"/>
      <c r="D525" s="248">
        <f>C513</f>
        <v>0</v>
      </c>
      <c r="E525" s="249">
        <f>C513/SUM($C$4:$C$565)</f>
        <v>0</v>
      </c>
      <c r="F525" s="52" t="s">
        <v>15</v>
      </c>
      <c r="G525" s="96">
        <f>G514+G517+G520+G523</f>
        <v>0</v>
      </c>
      <c r="H525" s="96">
        <f>H514+H517+H520+H523</f>
        <v>0</v>
      </c>
      <c r="I525" s="366">
        <f>I514+I517+I520+I523</f>
        <v>0</v>
      </c>
      <c r="J525" s="448"/>
      <c r="K525" s="449">
        <f>K514+K517+K520+K523</f>
        <v>0</v>
      </c>
      <c r="L525" s="400"/>
      <c r="M525" s="366">
        <f>M514+M517+M520+M523</f>
        <v>0</v>
      </c>
      <c r="N525" s="448"/>
      <c r="O525" s="449">
        <f>O514+O517+O520+O523</f>
        <v>0</v>
      </c>
      <c r="Q525" s="117"/>
      <c r="R525" s="168"/>
      <c r="S525" s="168"/>
      <c r="T525" s="168"/>
      <c r="U525" s="5"/>
      <c r="V525" s="5"/>
      <c r="W525" s="5"/>
      <c r="X525" s="5"/>
      <c r="Y525" s="190"/>
      <c r="Z525" s="5"/>
      <c r="AA525" s="5"/>
      <c r="AB525" s="5"/>
    </row>
    <row r="526" spans="1:28" ht="15.75" hidden="1" customHeight="1" x14ac:dyDescent="0.25">
      <c r="A526" s="328">
        <v>41</v>
      </c>
      <c r="B526" s="275" t="s">
        <v>54</v>
      </c>
      <c r="C526" s="265">
        <v>0</v>
      </c>
      <c r="D526" s="24"/>
      <c r="E526" s="290">
        <f>D526/$D$567</f>
        <v>0</v>
      </c>
      <c r="F526" s="39" t="s">
        <v>67</v>
      </c>
      <c r="G526" s="85">
        <f>G$582*$E526</f>
        <v>0</v>
      </c>
      <c r="H526" s="85">
        <f>H$582*$E526</f>
        <v>0</v>
      </c>
      <c r="I526" s="355">
        <f>I$582*$E526</f>
        <v>0</v>
      </c>
      <c r="J526" s="426"/>
      <c r="K526" s="427">
        <f>K$582*$E526</f>
        <v>0</v>
      </c>
      <c r="L526" s="389"/>
      <c r="M526" s="355">
        <f>M$582*$E526</f>
        <v>0</v>
      </c>
      <c r="N526" s="426"/>
      <c r="O526" s="427">
        <f>O$582*$E526</f>
        <v>0</v>
      </c>
      <c r="Q526" s="134"/>
      <c r="R526" s="169">
        <f>IF(I526=$I$582*$E526,0,I526)</f>
        <v>0</v>
      </c>
      <c r="S526" s="169">
        <f>IF(H526=$H$582*$E526,0,H526)</f>
        <v>0</v>
      </c>
      <c r="T526" s="169">
        <f>IF(G526=$G$582*$E526,0,G526)</f>
        <v>0</v>
      </c>
      <c r="U526" s="5"/>
      <c r="V526" s="5"/>
      <c r="W526" s="5"/>
      <c r="X526" s="5"/>
      <c r="Y526" s="190"/>
      <c r="Z526" s="5"/>
      <c r="AA526" s="5"/>
      <c r="AB526" s="5"/>
    </row>
    <row r="527" spans="1:28" ht="15.75" hidden="1" customHeight="1" x14ac:dyDescent="0.25">
      <c r="A527" s="329"/>
      <c r="B527" s="276"/>
      <c r="C527" s="266"/>
      <c r="D527" s="24"/>
      <c r="E527" s="290"/>
      <c r="F527" s="40" t="s">
        <v>10</v>
      </c>
      <c r="G527" s="86">
        <f>G$583*$E526</f>
        <v>0</v>
      </c>
      <c r="H527" s="86">
        <f>H$583*$E526</f>
        <v>0</v>
      </c>
      <c r="I527" s="356">
        <f>I$583*$E526</f>
        <v>0</v>
      </c>
      <c r="J527" s="428"/>
      <c r="K527" s="429">
        <f>K$583*$E526</f>
        <v>0</v>
      </c>
      <c r="L527" s="390"/>
      <c r="M527" s="356">
        <f>M$583*$E526</f>
        <v>0</v>
      </c>
      <c r="N527" s="428"/>
      <c r="O527" s="429">
        <f>O$583*$E526</f>
        <v>0</v>
      </c>
      <c r="Q527" s="135"/>
      <c r="R527" s="170">
        <f>IF(I527=$I$583*$E526,0,I527)</f>
        <v>0</v>
      </c>
      <c r="S527" s="170">
        <f>IF(H527=$H$583*$E526,0,H527)</f>
        <v>0</v>
      </c>
      <c r="T527" s="170">
        <f>IF(G527=$G$583*$E526,0,G527)</f>
        <v>0</v>
      </c>
      <c r="U527" s="5"/>
      <c r="V527" s="5"/>
      <c r="W527" s="5"/>
      <c r="X527" s="5"/>
      <c r="Y527" s="190"/>
      <c r="Z527" s="5"/>
      <c r="AA527" s="5"/>
      <c r="AB527" s="5"/>
    </row>
    <row r="528" spans="1:28" ht="15.75" hidden="1" customHeight="1" x14ac:dyDescent="0.25">
      <c r="A528" s="329"/>
      <c r="B528" s="276"/>
      <c r="C528" s="266"/>
      <c r="D528" s="24"/>
      <c r="E528" s="290"/>
      <c r="F528" s="41" t="s">
        <v>11</v>
      </c>
      <c r="G528" s="87" t="e">
        <f>G527/G526</f>
        <v>#DIV/0!</v>
      </c>
      <c r="H528" s="87" t="e">
        <f>H527/H526</f>
        <v>#DIV/0!</v>
      </c>
      <c r="I528" s="357" t="e">
        <f>I527/I526</f>
        <v>#DIV/0!</v>
      </c>
      <c r="J528" s="430"/>
      <c r="K528" s="431" t="e">
        <f>K527/K526</f>
        <v>#DIV/0!</v>
      </c>
      <c r="L528" s="391"/>
      <c r="M528" s="357" t="e">
        <f>M527/M526</f>
        <v>#DIV/0!</v>
      </c>
      <c r="N528" s="430"/>
      <c r="O528" s="431" t="e">
        <f>O527/O526</f>
        <v>#DIV/0!</v>
      </c>
      <c r="Q528" s="135"/>
      <c r="R528" s="171"/>
      <c r="S528" s="171"/>
      <c r="T528" s="171"/>
      <c r="U528" s="5"/>
      <c r="V528" s="5"/>
      <c r="W528" s="5"/>
      <c r="X528" s="5"/>
      <c r="Y528" s="190"/>
      <c r="Z528" s="5"/>
      <c r="AA528" s="5"/>
      <c r="AB528" s="5"/>
    </row>
    <row r="529" spans="1:28" ht="15.75" hidden="1" customHeight="1" x14ac:dyDescent="0.25">
      <c r="A529" s="329"/>
      <c r="B529" s="276"/>
      <c r="C529" s="266"/>
      <c r="D529" s="24"/>
      <c r="E529" s="290">
        <f>D529/$D$570</f>
        <v>0</v>
      </c>
      <c r="F529" s="42" t="s">
        <v>12</v>
      </c>
      <c r="G529" s="88">
        <f>G$585*$E529</f>
        <v>0</v>
      </c>
      <c r="H529" s="88">
        <f>H$585*$E529</f>
        <v>0</v>
      </c>
      <c r="I529" s="358">
        <f>I$585*$E529</f>
        <v>0</v>
      </c>
      <c r="J529" s="432"/>
      <c r="K529" s="433">
        <f>K$585*$E529</f>
        <v>0</v>
      </c>
      <c r="L529" s="392"/>
      <c r="M529" s="358">
        <f>M$585*$E529</f>
        <v>0</v>
      </c>
      <c r="N529" s="432"/>
      <c r="O529" s="433">
        <f>O$585*$E529</f>
        <v>0</v>
      </c>
      <c r="Q529" s="136"/>
      <c r="R529" s="172">
        <f>IF(I529=$I$585*$E529,0,I529)</f>
        <v>0</v>
      </c>
      <c r="S529" s="172">
        <f>IF(H529=$H$585*$E529,0,H529)</f>
        <v>0</v>
      </c>
      <c r="T529" s="172">
        <f>IF(G529=$G$585*$E529,0,G529)</f>
        <v>0</v>
      </c>
      <c r="U529" s="5"/>
      <c r="V529" s="5"/>
      <c r="W529" s="5"/>
      <c r="X529" s="5"/>
      <c r="Y529" s="190"/>
      <c r="Z529" s="5"/>
      <c r="AA529" s="5"/>
      <c r="AB529" s="5"/>
    </row>
    <row r="530" spans="1:28" ht="15.75" hidden="1" customHeight="1" x14ac:dyDescent="0.25">
      <c r="A530" s="329"/>
      <c r="B530" s="276"/>
      <c r="C530" s="266"/>
      <c r="D530" s="24"/>
      <c r="E530" s="290"/>
      <c r="F530" s="43" t="s">
        <v>10</v>
      </c>
      <c r="G530" s="89">
        <f>G$586*$E529</f>
        <v>0</v>
      </c>
      <c r="H530" s="89">
        <f>H$586*$E529</f>
        <v>0</v>
      </c>
      <c r="I530" s="359">
        <f>I$586*$E529</f>
        <v>0</v>
      </c>
      <c r="J530" s="434"/>
      <c r="K530" s="435">
        <f>K$586*$E529</f>
        <v>0</v>
      </c>
      <c r="L530" s="393"/>
      <c r="M530" s="359">
        <f>M$586*$E529</f>
        <v>0</v>
      </c>
      <c r="N530" s="434"/>
      <c r="O530" s="435">
        <f>O$586*$E529</f>
        <v>0</v>
      </c>
      <c r="Q530" s="137"/>
      <c r="R530" s="173">
        <f>IF(I530=$I$586*$E529,0,I530)</f>
        <v>0</v>
      </c>
      <c r="S530" s="173">
        <f>IF(H530=$H$586*$E529,0,H530)</f>
        <v>0</v>
      </c>
      <c r="T530" s="173">
        <f>IF(G530=$G$586*$E529,0,G530)</f>
        <v>0</v>
      </c>
      <c r="U530" s="5"/>
      <c r="V530" s="5"/>
      <c r="W530" s="5"/>
      <c r="X530" s="5"/>
      <c r="Y530" s="190"/>
      <c r="Z530" s="5"/>
      <c r="AA530" s="5"/>
      <c r="AB530" s="5"/>
    </row>
    <row r="531" spans="1:28" ht="15.75" hidden="1" customHeight="1" x14ac:dyDescent="0.25">
      <c r="A531" s="329"/>
      <c r="B531" s="276"/>
      <c r="C531" s="266"/>
      <c r="D531" s="24"/>
      <c r="E531" s="290"/>
      <c r="F531" s="44" t="s">
        <v>11</v>
      </c>
      <c r="G531" s="90" t="e">
        <f>G530/G529</f>
        <v>#DIV/0!</v>
      </c>
      <c r="H531" s="90" t="e">
        <f>H530/H529</f>
        <v>#DIV/0!</v>
      </c>
      <c r="I531" s="360" t="e">
        <f>I530/I529</f>
        <v>#DIV/0!</v>
      </c>
      <c r="J531" s="436"/>
      <c r="K531" s="437" t="e">
        <f>K530/K529</f>
        <v>#DIV/0!</v>
      </c>
      <c r="L531" s="394"/>
      <c r="M531" s="360" t="e">
        <f>M530/M529</f>
        <v>#DIV/0!</v>
      </c>
      <c r="N531" s="436"/>
      <c r="O531" s="437" t="e">
        <f>O530/O529</f>
        <v>#DIV/0!</v>
      </c>
      <c r="Q531" s="137"/>
      <c r="R531" s="174"/>
      <c r="S531" s="174"/>
      <c r="T531" s="174"/>
      <c r="U531" s="5"/>
      <c r="V531" s="5"/>
      <c r="W531" s="5"/>
      <c r="X531" s="5"/>
      <c r="Y531" s="190"/>
      <c r="Z531" s="5"/>
      <c r="AA531" s="5"/>
      <c r="AB531" s="5"/>
    </row>
    <row r="532" spans="1:28" ht="15.75" hidden="1" customHeight="1" x14ac:dyDescent="0.25">
      <c r="A532" s="329"/>
      <c r="B532" s="276"/>
      <c r="C532" s="266"/>
      <c r="D532" s="24"/>
      <c r="E532" s="290">
        <f>D532/$D$573</f>
        <v>0</v>
      </c>
      <c r="F532" s="45" t="s">
        <v>68</v>
      </c>
      <c r="G532" s="91">
        <f>G$588*$E532</f>
        <v>0</v>
      </c>
      <c r="H532" s="91">
        <f>H$588*$E532</f>
        <v>0</v>
      </c>
      <c r="I532" s="361">
        <f>I$588*$E532</f>
        <v>0</v>
      </c>
      <c r="J532" s="438"/>
      <c r="K532" s="439">
        <f>K$588*$E532</f>
        <v>0</v>
      </c>
      <c r="L532" s="395"/>
      <c r="M532" s="361">
        <f>M$588*$E532</f>
        <v>0</v>
      </c>
      <c r="N532" s="438"/>
      <c r="O532" s="439">
        <f>O$588*$E532</f>
        <v>0</v>
      </c>
      <c r="Q532" s="138"/>
      <c r="R532" s="175">
        <f>IF(I532=$I$588*$E532,0,I532)</f>
        <v>0</v>
      </c>
      <c r="S532" s="175">
        <f>IF(H532=$H$588*$E532,0,H532)</f>
        <v>0</v>
      </c>
      <c r="T532" s="175">
        <f>IF(G532=$G$588*$E532,0,G532)</f>
        <v>0</v>
      </c>
      <c r="U532" s="5"/>
      <c r="V532" s="5"/>
      <c r="W532" s="5"/>
      <c r="X532" s="5"/>
      <c r="Y532" s="190"/>
      <c r="Z532" s="5"/>
      <c r="AA532" s="5"/>
      <c r="AB532" s="5"/>
    </row>
    <row r="533" spans="1:28" ht="15.75" hidden="1" customHeight="1" x14ac:dyDescent="0.25">
      <c r="A533" s="329"/>
      <c r="B533" s="276"/>
      <c r="C533" s="266"/>
      <c r="D533" s="24"/>
      <c r="E533" s="290"/>
      <c r="F533" s="46" t="s">
        <v>10</v>
      </c>
      <c r="G533" s="92">
        <f>G$589*$E532</f>
        <v>0</v>
      </c>
      <c r="H533" s="92">
        <f>H$589*$E532</f>
        <v>0</v>
      </c>
      <c r="I533" s="362">
        <f>I$589*$E532</f>
        <v>0</v>
      </c>
      <c r="J533" s="440"/>
      <c r="K533" s="441">
        <f>K$589*$E532</f>
        <v>0</v>
      </c>
      <c r="L533" s="396"/>
      <c r="M533" s="362">
        <f>M$589*$E532</f>
        <v>0</v>
      </c>
      <c r="N533" s="440"/>
      <c r="O533" s="441">
        <f>O$589*$E532</f>
        <v>0</v>
      </c>
      <c r="Q533" s="139"/>
      <c r="R533" s="176">
        <f>IF(I533=$I$589*$E532,0,I533)</f>
        <v>0</v>
      </c>
      <c r="S533" s="176">
        <f>IF(H533=$H$589*$E532,0,H533)</f>
        <v>0</v>
      </c>
      <c r="T533" s="176">
        <f>IF(G533=$G$589*$E532,0,G533)</f>
        <v>0</v>
      </c>
      <c r="U533" s="5"/>
      <c r="V533" s="5"/>
      <c r="W533" s="5"/>
      <c r="X533" s="5"/>
      <c r="Y533" s="190"/>
      <c r="Z533" s="5"/>
      <c r="AA533" s="5"/>
      <c r="AB533" s="5"/>
    </row>
    <row r="534" spans="1:28" ht="15.75" hidden="1" customHeight="1" x14ac:dyDescent="0.25">
      <c r="A534" s="329"/>
      <c r="B534" s="276"/>
      <c r="C534" s="266"/>
      <c r="D534" s="24"/>
      <c r="E534" s="290"/>
      <c r="F534" s="46" t="s">
        <v>11</v>
      </c>
      <c r="G534" s="92" t="e">
        <f>G533/G532</f>
        <v>#DIV/0!</v>
      </c>
      <c r="H534" s="92" t="e">
        <f>H533/H532</f>
        <v>#DIV/0!</v>
      </c>
      <c r="I534" s="362" t="e">
        <f>I533/I532</f>
        <v>#DIV/0!</v>
      </c>
      <c r="J534" s="440"/>
      <c r="K534" s="441" t="e">
        <f>K533/K532</f>
        <v>#DIV/0!</v>
      </c>
      <c r="L534" s="396"/>
      <c r="M534" s="362" t="e">
        <f>M533/M532</f>
        <v>#DIV/0!</v>
      </c>
      <c r="N534" s="440"/>
      <c r="O534" s="441" t="e">
        <f>O533/O532</f>
        <v>#DIV/0!</v>
      </c>
      <c r="Q534" s="139"/>
      <c r="R534" s="177"/>
      <c r="S534" s="177"/>
      <c r="T534" s="177"/>
      <c r="U534" s="5"/>
      <c r="V534" s="5"/>
      <c r="W534" s="5"/>
      <c r="X534" s="5"/>
      <c r="Y534" s="190"/>
      <c r="Z534" s="5"/>
      <c r="AA534" s="5"/>
      <c r="AB534" s="5"/>
    </row>
    <row r="535" spans="1:28" ht="15.75" hidden="1" customHeight="1" x14ac:dyDescent="0.25">
      <c r="A535" s="329"/>
      <c r="B535" s="276"/>
      <c r="C535" s="266"/>
      <c r="D535" s="24"/>
      <c r="E535" s="290">
        <f>D535/$D$576</f>
        <v>0</v>
      </c>
      <c r="F535" s="47" t="s">
        <v>69</v>
      </c>
      <c r="G535" s="93">
        <f>G$591*$E535</f>
        <v>0</v>
      </c>
      <c r="H535" s="93">
        <f>H$591*$E535</f>
        <v>0</v>
      </c>
      <c r="I535" s="363">
        <f>I$591*$E535</f>
        <v>0</v>
      </c>
      <c r="J535" s="442"/>
      <c r="K535" s="443">
        <f>K$591*$E535</f>
        <v>0</v>
      </c>
      <c r="L535" s="397"/>
      <c r="M535" s="363">
        <f>M$591*$E535</f>
        <v>0</v>
      </c>
      <c r="N535" s="442"/>
      <c r="O535" s="443">
        <f>O$591*$E535</f>
        <v>0</v>
      </c>
      <c r="Q535" s="140"/>
      <c r="R535" s="178">
        <f>IF(I535=$I$591*$E535,0,I535)</f>
        <v>0</v>
      </c>
      <c r="S535" s="178">
        <f>IF(H535=$H$591*$E535,0,H535)</f>
        <v>0</v>
      </c>
      <c r="T535" s="178">
        <f>IF(G535=$G$591*$E535,0,G535)</f>
        <v>0</v>
      </c>
      <c r="U535" s="5"/>
      <c r="V535" s="5"/>
      <c r="W535" s="5"/>
      <c r="X535" s="5"/>
      <c r="Y535" s="190"/>
      <c r="Z535" s="5"/>
      <c r="AA535" s="5"/>
      <c r="AB535" s="5"/>
    </row>
    <row r="536" spans="1:28" ht="15.75" hidden="1" customHeight="1" x14ac:dyDescent="0.25">
      <c r="A536" s="329"/>
      <c r="B536" s="276"/>
      <c r="C536" s="266"/>
      <c r="D536" s="24"/>
      <c r="E536" s="290"/>
      <c r="F536" s="48" t="s">
        <v>10</v>
      </c>
      <c r="G536" s="94">
        <f>G$592*$E535</f>
        <v>0</v>
      </c>
      <c r="H536" s="94">
        <f>H$592*$E535</f>
        <v>0</v>
      </c>
      <c r="I536" s="364">
        <f>I$592*$E535</f>
        <v>0</v>
      </c>
      <c r="J536" s="444"/>
      <c r="K536" s="445">
        <f>K$592*$E535</f>
        <v>0</v>
      </c>
      <c r="L536" s="398"/>
      <c r="M536" s="364">
        <f>M$592*$E535</f>
        <v>0</v>
      </c>
      <c r="N536" s="444"/>
      <c r="O536" s="445">
        <f>O$592*$E535</f>
        <v>0</v>
      </c>
      <c r="Q536" s="141"/>
      <c r="R536" s="179">
        <f>IF(I536=$I$592*$E535,0,I536)</f>
        <v>0</v>
      </c>
      <c r="S536" s="179">
        <f>IF(H536=$H$592*$E535,0,H536)</f>
        <v>0</v>
      </c>
      <c r="T536" s="179">
        <f>IF(G536=$G$592*$E535,0,G536)</f>
        <v>0</v>
      </c>
      <c r="U536" s="5"/>
      <c r="V536" s="5"/>
      <c r="W536" s="5"/>
      <c r="X536" s="5"/>
      <c r="Y536" s="190"/>
      <c r="Z536" s="5"/>
      <c r="AA536" s="5"/>
      <c r="AB536" s="5"/>
    </row>
    <row r="537" spans="1:28" ht="15.75" hidden="1" customHeight="1" x14ac:dyDescent="0.25">
      <c r="A537" s="329"/>
      <c r="B537" s="276"/>
      <c r="C537" s="266"/>
      <c r="D537" s="24"/>
      <c r="E537" s="290"/>
      <c r="F537" s="49" t="s">
        <v>11</v>
      </c>
      <c r="G537" s="95" t="e">
        <f>G536/G535</f>
        <v>#DIV/0!</v>
      </c>
      <c r="H537" s="95" t="e">
        <f>H536/H535</f>
        <v>#DIV/0!</v>
      </c>
      <c r="I537" s="365" t="e">
        <f>I536/I535</f>
        <v>#DIV/0!</v>
      </c>
      <c r="J537" s="446"/>
      <c r="K537" s="447" t="e">
        <f>K536/K535</f>
        <v>#DIV/0!</v>
      </c>
      <c r="L537" s="399"/>
      <c r="M537" s="365" t="e">
        <f>M536/M535</f>
        <v>#DIV/0!</v>
      </c>
      <c r="N537" s="446"/>
      <c r="O537" s="447" t="e">
        <f>O536/O535</f>
        <v>#DIV/0!</v>
      </c>
      <c r="Q537" s="141"/>
      <c r="R537" s="168"/>
      <c r="S537" s="168"/>
      <c r="T537" s="168"/>
      <c r="U537" s="5"/>
      <c r="V537" s="5"/>
      <c r="W537" s="5"/>
      <c r="X537" s="5"/>
      <c r="Y537" s="190"/>
      <c r="Z537" s="5"/>
      <c r="AA537" s="5"/>
      <c r="AB537" s="5"/>
    </row>
    <row r="538" spans="1:28" ht="15.75" hidden="1" customHeight="1" x14ac:dyDescent="0.25">
      <c r="A538" s="331"/>
      <c r="B538" s="278"/>
      <c r="C538" s="279"/>
      <c r="D538" s="248">
        <f>C526</f>
        <v>0</v>
      </c>
      <c r="E538" s="249">
        <f>C526/SUM($C$4:$C$565)</f>
        <v>0</v>
      </c>
      <c r="F538" s="52" t="s">
        <v>15</v>
      </c>
      <c r="G538" s="96">
        <f>G527+G530+G533+G536</f>
        <v>0</v>
      </c>
      <c r="H538" s="96">
        <f>H527+H530+H533+H536</f>
        <v>0</v>
      </c>
      <c r="I538" s="366">
        <f>I527+I530+I533+I536</f>
        <v>0</v>
      </c>
      <c r="J538" s="448"/>
      <c r="K538" s="449">
        <f>K527+K530+K533+K536</f>
        <v>0</v>
      </c>
      <c r="L538" s="400"/>
      <c r="M538" s="366">
        <f>M527+M530+M533+M536</f>
        <v>0</v>
      </c>
      <c r="N538" s="448"/>
      <c r="O538" s="449">
        <f>O527+O530+O533+O536</f>
        <v>0</v>
      </c>
      <c r="Q538" s="117"/>
      <c r="R538" s="168"/>
      <c r="S538" s="168"/>
      <c r="T538" s="168"/>
      <c r="U538" s="5"/>
      <c r="V538" s="5"/>
      <c r="W538" s="5"/>
      <c r="X538" s="5"/>
      <c r="Y538" s="190"/>
      <c r="Z538" s="5"/>
      <c r="AA538" s="5"/>
      <c r="AB538" s="5"/>
    </row>
    <row r="539" spans="1:28" ht="15.75" customHeight="1" x14ac:dyDescent="0.25">
      <c r="A539" s="309">
        <v>42</v>
      </c>
      <c r="B539" s="548" t="s">
        <v>55</v>
      </c>
      <c r="C539" s="280">
        <f>626+142.5</f>
        <v>768.5</v>
      </c>
      <c r="D539" s="24">
        <f>C539</f>
        <v>768.5</v>
      </c>
      <c r="E539" s="290">
        <f>D539/$D$567</f>
        <v>8.2041656749963689E-3</v>
      </c>
      <c r="F539" s="39" t="s">
        <v>67</v>
      </c>
      <c r="G539" s="294">
        <v>44</v>
      </c>
      <c r="H539" s="294">
        <v>27</v>
      </c>
      <c r="I539" s="367">
        <v>76</v>
      </c>
      <c r="J539" s="450"/>
      <c r="K539" s="451">
        <f>I539*(1+J539)</f>
        <v>76</v>
      </c>
      <c r="L539" s="401"/>
      <c r="M539" s="367">
        <f>K539*(1+L539)</f>
        <v>76</v>
      </c>
      <c r="N539" s="450"/>
      <c r="O539" s="451">
        <f>M539*(1+N539)</f>
        <v>76</v>
      </c>
      <c r="Q539" s="134"/>
      <c r="R539" s="169">
        <f>IF(I539=$I$582*$E539,0,I539)</f>
        <v>76</v>
      </c>
      <c r="S539" s="169">
        <f>IF(H539=$H$582*$E539,0,H539)</f>
        <v>27</v>
      </c>
      <c r="T539" s="169">
        <f>IF(G539=$G$582*$E539,0,G539)</f>
        <v>44</v>
      </c>
      <c r="U539" s="5"/>
      <c r="V539" s="5"/>
      <c r="W539" s="5"/>
      <c r="X539" s="5"/>
      <c r="Y539" s="190"/>
      <c r="Z539" s="5"/>
      <c r="AA539" s="5"/>
      <c r="AB539" s="5"/>
    </row>
    <row r="540" spans="1:28" ht="15.75" customHeight="1" x14ac:dyDescent="0.25">
      <c r="A540" s="310"/>
      <c r="B540" s="549"/>
      <c r="C540" s="281"/>
      <c r="D540" s="24"/>
      <c r="E540" s="290"/>
      <c r="F540" s="40" t="s">
        <v>10</v>
      </c>
      <c r="G540" s="295">
        <v>122.66</v>
      </c>
      <c r="H540" s="295">
        <v>102.58</v>
      </c>
      <c r="I540" s="536">
        <v>685.74</v>
      </c>
      <c r="J540" s="537"/>
      <c r="K540" s="538">
        <f>K539*K541</f>
        <v>685.74</v>
      </c>
      <c r="L540" s="539"/>
      <c r="M540" s="536">
        <f>M539*M541</f>
        <v>685.74</v>
      </c>
      <c r="N540" s="537"/>
      <c r="O540" s="538">
        <f>O539*O541</f>
        <v>685.74</v>
      </c>
      <c r="Q540" s="134"/>
      <c r="R540" s="170">
        <f>IF(I540=$I$583*$E539,0,I540)</f>
        <v>685.74</v>
      </c>
      <c r="S540" s="170">
        <f>IF(H540=$H$583*$E539,0,H540)</f>
        <v>102.58</v>
      </c>
      <c r="T540" s="170">
        <f>IF(G540=$G$583*$E539,0,G540)</f>
        <v>122.66</v>
      </c>
      <c r="U540" s="5"/>
      <c r="V540" s="5"/>
      <c r="W540" s="5"/>
      <c r="X540" s="5"/>
      <c r="Y540" s="190"/>
      <c r="Z540" s="5"/>
      <c r="AA540" s="5"/>
      <c r="AB540" s="5"/>
    </row>
    <row r="541" spans="1:28" ht="15.75" customHeight="1" x14ac:dyDescent="0.25">
      <c r="A541" s="310"/>
      <c r="B541" s="549"/>
      <c r="C541" s="281"/>
      <c r="D541" s="24"/>
      <c r="E541" s="290"/>
      <c r="F541" s="41" t="s">
        <v>11</v>
      </c>
      <c r="G541" s="87">
        <f>G540/G539</f>
        <v>2.7877272727272726</v>
      </c>
      <c r="H541" s="87">
        <f>H540/H539</f>
        <v>3.7992592592592591</v>
      </c>
      <c r="I541" s="357">
        <f>I540/I539</f>
        <v>9.0228947368421046</v>
      </c>
      <c r="J541" s="430"/>
      <c r="K541" s="431">
        <f>I541*(1+J541)</f>
        <v>9.0228947368421046</v>
      </c>
      <c r="L541" s="391"/>
      <c r="M541" s="357">
        <f>K541*(1+L541)</f>
        <v>9.0228947368421046</v>
      </c>
      <c r="N541" s="430"/>
      <c r="O541" s="431">
        <f>M541*(1+N541)</f>
        <v>9.0228947368421046</v>
      </c>
      <c r="Q541" s="135"/>
      <c r="R541" s="171"/>
      <c r="S541" s="171"/>
      <c r="T541" s="171"/>
      <c r="U541" s="5"/>
      <c r="V541" s="5"/>
      <c r="W541" s="5"/>
      <c r="X541" s="5"/>
      <c r="Y541" s="190"/>
      <c r="Z541" s="5"/>
      <c r="AA541" s="5"/>
      <c r="AB541" s="5"/>
    </row>
    <row r="542" spans="1:28" ht="15.75" customHeight="1" x14ac:dyDescent="0.25">
      <c r="A542" s="310"/>
      <c r="B542" s="549"/>
      <c r="C542" s="281"/>
      <c r="D542" s="24">
        <f>C539</f>
        <v>768.5</v>
      </c>
      <c r="E542" s="290">
        <f>D542/$D$570</f>
        <v>8.2041656749963689E-3</v>
      </c>
      <c r="F542" s="42" t="s">
        <v>12</v>
      </c>
      <c r="G542" s="296">
        <v>6201</v>
      </c>
      <c r="H542" s="296">
        <v>9124</v>
      </c>
      <c r="I542" s="372">
        <v>14496</v>
      </c>
      <c r="J542" s="462"/>
      <c r="K542" s="463">
        <f>I542*(1+J542)</f>
        <v>14496</v>
      </c>
      <c r="L542" s="406"/>
      <c r="M542" s="372">
        <f>K542*(1+L542)</f>
        <v>14496</v>
      </c>
      <c r="N542" s="462"/>
      <c r="O542" s="463">
        <f>M542*(1+N542)</f>
        <v>14496</v>
      </c>
      <c r="Q542" s="136"/>
      <c r="R542" s="172">
        <f>IF(I542=$I$585*$E542,0,I542)</f>
        <v>14496</v>
      </c>
      <c r="S542" s="172">
        <f>IF(H542=$H$585*$E542,0,H542)</f>
        <v>9124</v>
      </c>
      <c r="T542" s="172">
        <f>IF(G542=$G$585*$E542,0,G542)</f>
        <v>6201</v>
      </c>
      <c r="U542" s="5"/>
      <c r="V542" s="5"/>
      <c r="W542" s="5"/>
      <c r="X542" s="5"/>
      <c r="Y542" s="190"/>
      <c r="Z542" s="5"/>
      <c r="AA542" s="5"/>
      <c r="AB542" s="5"/>
    </row>
    <row r="543" spans="1:28" ht="15.75" customHeight="1" x14ac:dyDescent="0.25">
      <c r="A543" s="310"/>
      <c r="B543" s="549"/>
      <c r="C543" s="281"/>
      <c r="D543" s="24"/>
      <c r="E543" s="290"/>
      <c r="F543" s="43" t="s">
        <v>10</v>
      </c>
      <c r="G543" s="297">
        <v>1535.3</v>
      </c>
      <c r="H543" s="297">
        <v>3251.22</v>
      </c>
      <c r="I543" s="373">
        <v>2790.35</v>
      </c>
      <c r="J543" s="464"/>
      <c r="K543" s="465">
        <f>K542*K544</f>
        <v>2790.35</v>
      </c>
      <c r="L543" s="407"/>
      <c r="M543" s="373">
        <f>M542*M544</f>
        <v>2790.35</v>
      </c>
      <c r="N543" s="464"/>
      <c r="O543" s="465">
        <f>O542*O544</f>
        <v>2790.35</v>
      </c>
      <c r="Q543" s="137"/>
      <c r="R543" s="173">
        <f>IF(I543=$I$586*$E542,0,I543)</f>
        <v>2790.35</v>
      </c>
      <c r="S543" s="173">
        <f>IF(H543=$H$586*$E542,0,H543)</f>
        <v>3251.22</v>
      </c>
      <c r="T543" s="173">
        <f>IF(G543=$G$586*$E542,0,G543)</f>
        <v>1535.3</v>
      </c>
      <c r="U543" s="5"/>
      <c r="V543" s="5"/>
      <c r="W543" s="5"/>
      <c r="X543" s="5"/>
      <c r="Y543" s="190"/>
      <c r="Z543" s="5"/>
      <c r="AA543" s="5"/>
      <c r="AB543" s="5"/>
    </row>
    <row r="544" spans="1:28" ht="15.75" customHeight="1" x14ac:dyDescent="0.25">
      <c r="A544" s="310"/>
      <c r="B544" s="549"/>
      <c r="C544" s="281"/>
      <c r="D544" s="24"/>
      <c r="E544" s="290"/>
      <c r="F544" s="44" t="s">
        <v>11</v>
      </c>
      <c r="G544" s="90">
        <f>G543/G542</f>
        <v>0.24758909853249475</v>
      </c>
      <c r="H544" s="90">
        <f>H543/H542</f>
        <v>0.35633713283647522</v>
      </c>
      <c r="I544" s="360">
        <f>I543/I542</f>
        <v>0.19249103200883003</v>
      </c>
      <c r="J544" s="436"/>
      <c r="K544" s="437">
        <f>I544*(1+J544)</f>
        <v>0.19249103200883003</v>
      </c>
      <c r="L544" s="394"/>
      <c r="M544" s="360">
        <f>K544*(1+L544)</f>
        <v>0.19249103200883003</v>
      </c>
      <c r="N544" s="436"/>
      <c r="O544" s="437">
        <f>M544*(1+N544)</f>
        <v>0.19249103200883003</v>
      </c>
      <c r="Q544" s="137"/>
      <c r="R544" s="174"/>
      <c r="S544" s="174"/>
      <c r="T544" s="174"/>
      <c r="U544" s="5"/>
      <c r="V544" s="5"/>
      <c r="W544" s="5"/>
      <c r="X544" s="5"/>
      <c r="Y544" s="190"/>
      <c r="Z544" s="5"/>
      <c r="AA544" s="5"/>
      <c r="AB544" s="5"/>
    </row>
    <row r="545" spans="1:28" ht="15.75" hidden="1" customHeight="1" x14ac:dyDescent="0.25">
      <c r="A545" s="310"/>
      <c r="B545" s="252"/>
      <c r="C545" s="281"/>
      <c r="D545" s="24">
        <v>0</v>
      </c>
      <c r="E545" s="290">
        <f>D545/$D$573</f>
        <v>0</v>
      </c>
      <c r="F545" s="45" t="s">
        <v>68</v>
      </c>
      <c r="G545" s="91">
        <f>G$588*$E545</f>
        <v>0</v>
      </c>
      <c r="H545" s="91">
        <f>H$588*$E545</f>
        <v>0</v>
      </c>
      <c r="I545" s="361">
        <f>I$588*$E545</f>
        <v>0</v>
      </c>
      <c r="J545" s="438"/>
      <c r="K545" s="439">
        <f>K$588*$E545</f>
        <v>0</v>
      </c>
      <c r="L545" s="395"/>
      <c r="M545" s="361">
        <f>M$588*$E545</f>
        <v>0</v>
      </c>
      <c r="N545" s="438"/>
      <c r="O545" s="439">
        <f>O$588*$E545</f>
        <v>0</v>
      </c>
      <c r="Q545" s="138"/>
      <c r="R545" s="175">
        <f>IF(I545=$I$588*$E545,0,I545)</f>
        <v>0</v>
      </c>
      <c r="S545" s="175">
        <f>IF(H545=$H$588*$E545,0,H545)</f>
        <v>0</v>
      </c>
      <c r="T545" s="175">
        <f>IF(G545=$G$588*$E545,0,G545)</f>
        <v>0</v>
      </c>
      <c r="U545" s="5"/>
      <c r="V545" s="5"/>
      <c r="W545" s="5"/>
      <c r="X545" s="5"/>
      <c r="Y545" s="190"/>
      <c r="Z545" s="5"/>
      <c r="AA545" s="5"/>
      <c r="AB545" s="5"/>
    </row>
    <row r="546" spans="1:28" ht="15.75" hidden="1" customHeight="1" x14ac:dyDescent="0.25">
      <c r="A546" s="310"/>
      <c r="B546" s="252"/>
      <c r="C546" s="281"/>
      <c r="D546" s="24"/>
      <c r="E546" s="290"/>
      <c r="F546" s="46" t="s">
        <v>10</v>
      </c>
      <c r="G546" s="92">
        <f>G$589*$E545</f>
        <v>0</v>
      </c>
      <c r="H546" s="92">
        <f>H$589*$E545</f>
        <v>0</v>
      </c>
      <c r="I546" s="362">
        <f>I$589*$E545</f>
        <v>0</v>
      </c>
      <c r="J546" s="440"/>
      <c r="K546" s="441">
        <f>K$589*$E545</f>
        <v>0</v>
      </c>
      <c r="L546" s="396"/>
      <c r="M546" s="362">
        <f>M$589*$E545</f>
        <v>0</v>
      </c>
      <c r="N546" s="440"/>
      <c r="O546" s="441">
        <f>O$589*$E545</f>
        <v>0</v>
      </c>
      <c r="Q546" s="139"/>
      <c r="R546" s="176">
        <f>IF(I546=$I$589*$E545,0,I546)</f>
        <v>0</v>
      </c>
      <c r="S546" s="176">
        <f>IF(H546=$H$589*$E545,0,H546)</f>
        <v>0</v>
      </c>
      <c r="T546" s="176">
        <f>IF(G546=$G$589*$E545,0,G546)</f>
        <v>0</v>
      </c>
      <c r="U546" s="5"/>
      <c r="V546" s="5"/>
      <c r="W546" s="5"/>
      <c r="X546" s="5"/>
      <c r="Y546" s="190"/>
      <c r="Z546" s="5"/>
      <c r="AA546" s="5"/>
      <c r="AB546" s="5"/>
    </row>
    <row r="547" spans="1:28" ht="15.75" hidden="1" customHeight="1" x14ac:dyDescent="0.25">
      <c r="A547" s="310"/>
      <c r="B547" s="252"/>
      <c r="C547" s="281"/>
      <c r="D547" s="24"/>
      <c r="E547" s="290"/>
      <c r="F547" s="46" t="s">
        <v>11</v>
      </c>
      <c r="G547" s="92" t="e">
        <f>G546/G545</f>
        <v>#DIV/0!</v>
      </c>
      <c r="H547" s="92" t="e">
        <f>H546/H545</f>
        <v>#DIV/0!</v>
      </c>
      <c r="I547" s="362" t="e">
        <f>I546/I545</f>
        <v>#DIV/0!</v>
      </c>
      <c r="J547" s="440"/>
      <c r="K547" s="441" t="e">
        <f>K546/K545</f>
        <v>#DIV/0!</v>
      </c>
      <c r="L547" s="396"/>
      <c r="M547" s="362" t="e">
        <f>M546/M545</f>
        <v>#DIV/0!</v>
      </c>
      <c r="N547" s="440"/>
      <c r="O547" s="441" t="e">
        <f>O546/O545</f>
        <v>#DIV/0!</v>
      </c>
      <c r="Q547" s="139"/>
      <c r="R547" s="177"/>
      <c r="S547" s="177"/>
      <c r="T547" s="177"/>
      <c r="U547" s="5"/>
      <c r="V547" s="5"/>
      <c r="W547" s="5"/>
      <c r="X547" s="5"/>
      <c r="Y547" s="190"/>
      <c r="Z547" s="5"/>
      <c r="AA547" s="5"/>
      <c r="AB547" s="5"/>
    </row>
    <row r="548" spans="1:28" ht="15.75" hidden="1" customHeight="1" x14ac:dyDescent="0.25">
      <c r="A548" s="310"/>
      <c r="B548" s="252"/>
      <c r="C548" s="281"/>
      <c r="D548" s="24">
        <v>0</v>
      </c>
      <c r="E548" s="290">
        <f>D548/$D576</f>
        <v>0</v>
      </c>
      <c r="F548" s="47" t="s">
        <v>69</v>
      </c>
      <c r="G548" s="93">
        <f>G$591*$E548</f>
        <v>0</v>
      </c>
      <c r="H548" s="93">
        <f>H$591*$E548</f>
        <v>0</v>
      </c>
      <c r="I548" s="363">
        <f>I$591*$E548</f>
        <v>0</v>
      </c>
      <c r="J548" s="442"/>
      <c r="K548" s="443">
        <f>K$591*$E548</f>
        <v>0</v>
      </c>
      <c r="L548" s="397"/>
      <c r="M548" s="363">
        <f>M$591*$E548</f>
        <v>0</v>
      </c>
      <c r="N548" s="442"/>
      <c r="O548" s="443">
        <f>O$591*$E548</f>
        <v>0</v>
      </c>
      <c r="Q548" s="140"/>
      <c r="R548" s="178">
        <f>IF(I548=$I$591*$E548,0,I548)</f>
        <v>0</v>
      </c>
      <c r="S548" s="178">
        <f>IF(H548=$H$591*$E548,0,H548)</f>
        <v>0</v>
      </c>
      <c r="T548" s="178">
        <f>IF(G548=$G$591*$E548,0,G548)</f>
        <v>0</v>
      </c>
      <c r="U548" s="5"/>
      <c r="V548" s="5"/>
      <c r="W548" s="5"/>
      <c r="X548" s="5"/>
      <c r="Y548" s="190"/>
      <c r="Z548" s="5"/>
      <c r="AA548" s="5"/>
      <c r="AB548" s="5"/>
    </row>
    <row r="549" spans="1:28" ht="15.75" hidden="1" customHeight="1" x14ac:dyDescent="0.25">
      <c r="A549" s="310"/>
      <c r="B549" s="252"/>
      <c r="C549" s="281"/>
      <c r="D549" s="24"/>
      <c r="E549" s="290"/>
      <c r="F549" s="48" t="s">
        <v>10</v>
      </c>
      <c r="G549" s="94">
        <f>G$592*$E548</f>
        <v>0</v>
      </c>
      <c r="H549" s="94">
        <f>H$592*$E548</f>
        <v>0</v>
      </c>
      <c r="I549" s="364">
        <f>I$592*$E548</f>
        <v>0</v>
      </c>
      <c r="J549" s="444"/>
      <c r="K549" s="445">
        <f>K$592*$E548</f>
        <v>0</v>
      </c>
      <c r="L549" s="398"/>
      <c r="M549" s="364">
        <f>M$592*$E548</f>
        <v>0</v>
      </c>
      <c r="N549" s="444"/>
      <c r="O549" s="445">
        <f>O$592*$E548</f>
        <v>0</v>
      </c>
      <c r="Q549" s="141"/>
      <c r="R549" s="179">
        <f>IF(I549=$I$592*$E548,0,I549)</f>
        <v>0</v>
      </c>
      <c r="S549" s="179">
        <f>IF(H549=$H$592*$E548,0,H549)</f>
        <v>0</v>
      </c>
      <c r="T549" s="179">
        <f>IF(G549=$G$592*$E548,0,G549)</f>
        <v>0</v>
      </c>
      <c r="U549" s="5"/>
      <c r="V549" s="5"/>
      <c r="W549" s="5"/>
      <c r="X549" s="5"/>
      <c r="Y549" s="190"/>
      <c r="Z549" s="5"/>
      <c r="AA549" s="5"/>
      <c r="AB549" s="5"/>
    </row>
    <row r="550" spans="1:28" ht="15.75" hidden="1" customHeight="1" x14ac:dyDescent="0.25">
      <c r="A550" s="310"/>
      <c r="B550" s="252"/>
      <c r="C550" s="281"/>
      <c r="D550" s="24"/>
      <c r="E550" s="290"/>
      <c r="F550" s="49" t="s">
        <v>11</v>
      </c>
      <c r="G550" s="95" t="e">
        <f>G549/G548</f>
        <v>#DIV/0!</v>
      </c>
      <c r="H550" s="95" t="e">
        <f>H549/H548</f>
        <v>#DIV/0!</v>
      </c>
      <c r="I550" s="365" t="e">
        <f>I549/I548</f>
        <v>#DIV/0!</v>
      </c>
      <c r="J550" s="446"/>
      <c r="K550" s="447" t="e">
        <f>K549/K548</f>
        <v>#DIV/0!</v>
      </c>
      <c r="L550" s="399"/>
      <c r="M550" s="365" t="e">
        <f>M549/M548</f>
        <v>#DIV/0!</v>
      </c>
      <c r="N550" s="446"/>
      <c r="O550" s="447" t="e">
        <f>O549/O548</f>
        <v>#DIV/0!</v>
      </c>
      <c r="Q550" s="141"/>
      <c r="R550" s="168"/>
      <c r="S550" s="168"/>
      <c r="T550" s="168"/>
      <c r="U550" s="5"/>
      <c r="V550" s="5"/>
      <c r="W550" s="5"/>
      <c r="X550" s="5"/>
      <c r="Y550" s="190"/>
      <c r="Z550" s="5"/>
      <c r="AA550" s="5"/>
      <c r="AB550" s="5"/>
    </row>
    <row r="551" spans="1:28" ht="15.75" customHeight="1" x14ac:dyDescent="0.25">
      <c r="A551" s="325"/>
      <c r="B551" s="260"/>
      <c r="C551" s="282"/>
      <c r="D551" s="248">
        <f>C539</f>
        <v>768.5</v>
      </c>
      <c r="E551" s="249">
        <f>C539/SUM($C$4:$C$565)</f>
        <v>5.5460909166606485E-3</v>
      </c>
      <c r="F551" s="52" t="s">
        <v>15</v>
      </c>
      <c r="G551" s="96">
        <f>G540+G543+G546+G549</f>
        <v>1657.96</v>
      </c>
      <c r="H551" s="96">
        <f>H540+H543+H546+H549</f>
        <v>3353.7999999999997</v>
      </c>
      <c r="I551" s="366">
        <f>I540+I543+I546+I549</f>
        <v>3476.09</v>
      </c>
      <c r="J551" s="448"/>
      <c r="K551" s="449">
        <f>K540+K543+K546+K549</f>
        <v>3476.09</v>
      </c>
      <c r="L551" s="400"/>
      <c r="M551" s="366">
        <f>M540+M543+M546+M549</f>
        <v>3476.09</v>
      </c>
      <c r="N551" s="448"/>
      <c r="O551" s="449">
        <f>O540+O543+O546+O549</f>
        <v>3476.09</v>
      </c>
      <c r="Q551" s="117"/>
      <c r="R551" s="168"/>
      <c r="S551" s="168"/>
      <c r="T551" s="168"/>
      <c r="U551" s="5"/>
      <c r="V551" s="5"/>
      <c r="W551" s="5"/>
      <c r="X551" s="5"/>
      <c r="Y551" s="190"/>
      <c r="Z551" s="5"/>
      <c r="AA551" s="5"/>
      <c r="AB551" s="5"/>
    </row>
    <row r="552" spans="1:28" ht="15.75" customHeight="1" x14ac:dyDescent="0.25">
      <c r="A552" s="3" t="s">
        <v>56</v>
      </c>
      <c r="B552" s="10"/>
      <c r="C552" s="19"/>
      <c r="D552" s="22"/>
      <c r="E552" s="30"/>
      <c r="F552" s="53"/>
      <c r="G552" s="106"/>
      <c r="H552" s="106"/>
      <c r="I552" s="106"/>
      <c r="J552" s="472"/>
      <c r="K552" s="473"/>
      <c r="L552" s="338"/>
      <c r="M552" s="106"/>
      <c r="N552" s="472"/>
      <c r="O552" s="473"/>
      <c r="Q552" s="143"/>
      <c r="R552" s="168"/>
      <c r="S552" s="168"/>
      <c r="T552" s="168"/>
      <c r="U552" s="5"/>
      <c r="V552" s="5"/>
      <c r="W552" s="5"/>
      <c r="X552" s="5"/>
      <c r="Y552" s="190"/>
      <c r="Z552" s="5"/>
      <c r="AA552" s="5"/>
      <c r="AB552" s="5"/>
    </row>
    <row r="553" spans="1:28" ht="15.75" customHeight="1" x14ac:dyDescent="0.25">
      <c r="A553" s="309">
        <v>43</v>
      </c>
      <c r="B553" s="548" t="s">
        <v>57</v>
      </c>
      <c r="C553" s="251">
        <v>606.28</v>
      </c>
      <c r="D553" s="24"/>
      <c r="E553" s="290">
        <f>D553/$D$567</f>
        <v>0</v>
      </c>
      <c r="F553" s="39" t="s">
        <v>67</v>
      </c>
      <c r="G553" s="85">
        <v>794</v>
      </c>
      <c r="H553" s="85">
        <v>506</v>
      </c>
      <c r="I553" s="355">
        <v>233</v>
      </c>
      <c r="J553" s="426"/>
      <c r="K553" s="427">
        <f>I553*(1+J553)</f>
        <v>233</v>
      </c>
      <c r="L553" s="389"/>
      <c r="M553" s="355">
        <f>K553*(1+L553)</f>
        <v>233</v>
      </c>
      <c r="N553" s="426"/>
      <c r="O553" s="427">
        <f>M553*(1+N553)</f>
        <v>233</v>
      </c>
      <c r="Q553" s="134"/>
      <c r="R553" s="169">
        <f>IF(I553=$I$582*$E553,0,I553)</f>
        <v>233</v>
      </c>
      <c r="S553" s="169">
        <f>IF(H553=$H$582*$E553,0,H553)</f>
        <v>506</v>
      </c>
      <c r="T553" s="169">
        <f>IF(G553=$G$582*$E553,0,G553)</f>
        <v>794</v>
      </c>
      <c r="U553" s="5"/>
      <c r="V553" s="5"/>
      <c r="W553" s="5"/>
      <c r="X553" s="5"/>
      <c r="Y553" s="190"/>
      <c r="Z553" s="5"/>
      <c r="AA553" s="5"/>
      <c r="AB553" s="5"/>
    </row>
    <row r="554" spans="1:28" ht="15.75" customHeight="1" x14ac:dyDescent="0.25">
      <c r="A554" s="310"/>
      <c r="B554" s="549"/>
      <c r="C554" s="253"/>
      <c r="D554" s="24"/>
      <c r="E554" s="290"/>
      <c r="F554" s="40" t="s">
        <v>10</v>
      </c>
      <c r="G554" s="86">
        <v>905.16</v>
      </c>
      <c r="H554" s="86">
        <v>576.84</v>
      </c>
      <c r="I554" s="536">
        <v>265.62</v>
      </c>
      <c r="J554" s="537"/>
      <c r="K554" s="538">
        <f>K553*K555</f>
        <v>265.62</v>
      </c>
      <c r="L554" s="539"/>
      <c r="M554" s="536">
        <f>M553*M555</f>
        <v>265.62</v>
      </c>
      <c r="N554" s="537"/>
      <c r="O554" s="538">
        <f>O553*O555</f>
        <v>265.62</v>
      </c>
      <c r="Q554" s="135"/>
      <c r="R554" s="170">
        <f>IF(I554=$I$583*$E553,0,I554)</f>
        <v>265.62</v>
      </c>
      <c r="S554" s="170">
        <f>IF(H554=$H$583*$E553,0,H554)</f>
        <v>576.84</v>
      </c>
      <c r="T554" s="170">
        <f>IF(G554=$G$583*$E553,0,G554)</f>
        <v>905.16</v>
      </c>
      <c r="U554" s="5"/>
      <c r="V554" s="5"/>
      <c r="W554" s="5"/>
      <c r="X554" s="5"/>
      <c r="Y554" s="190"/>
      <c r="Z554" s="5"/>
      <c r="AA554" s="5"/>
      <c r="AB554" s="5"/>
    </row>
    <row r="555" spans="1:28" ht="15.75" customHeight="1" x14ac:dyDescent="0.25">
      <c r="A555" s="310"/>
      <c r="B555" s="549"/>
      <c r="C555" s="253"/>
      <c r="D555" s="24"/>
      <c r="E555" s="290"/>
      <c r="F555" s="41" t="s">
        <v>11</v>
      </c>
      <c r="G555" s="87">
        <f>G554/G553</f>
        <v>1.1399999999999999</v>
      </c>
      <c r="H555" s="87">
        <f>H554/H553</f>
        <v>1.1400000000000001</v>
      </c>
      <c r="I555" s="357">
        <f>I554/I553</f>
        <v>1.1400000000000001</v>
      </c>
      <c r="J555" s="430"/>
      <c r="K555" s="431">
        <f>I555*(1+J555)</f>
        <v>1.1400000000000001</v>
      </c>
      <c r="L555" s="391"/>
      <c r="M555" s="357">
        <f>K555*(1+L555)</f>
        <v>1.1400000000000001</v>
      </c>
      <c r="N555" s="430"/>
      <c r="O555" s="431">
        <f>M555*(1+N555)</f>
        <v>1.1400000000000001</v>
      </c>
      <c r="Q555" s="135"/>
      <c r="R555" s="171"/>
      <c r="S555" s="171"/>
      <c r="T555" s="171"/>
      <c r="U555" s="5"/>
      <c r="V555" s="5"/>
      <c r="W555" s="5"/>
      <c r="X555" s="5"/>
      <c r="Y555" s="190"/>
      <c r="Z555" s="5"/>
      <c r="AA555" s="5"/>
      <c r="AB555" s="5"/>
    </row>
    <row r="556" spans="1:28" ht="15.75" customHeight="1" x14ac:dyDescent="0.25">
      <c r="A556" s="310"/>
      <c r="B556" s="549"/>
      <c r="C556" s="253"/>
      <c r="D556" s="24"/>
      <c r="E556" s="290">
        <f>D556/$D$570</f>
        <v>0</v>
      </c>
      <c r="F556" s="42" t="s">
        <v>12</v>
      </c>
      <c r="G556" s="88">
        <v>9360</v>
      </c>
      <c r="H556" s="88">
        <v>5058</v>
      </c>
      <c r="I556" s="358">
        <v>5412</v>
      </c>
      <c r="J556" s="432"/>
      <c r="K556" s="433">
        <f>I556*(1+J556)</f>
        <v>5412</v>
      </c>
      <c r="L556" s="392"/>
      <c r="M556" s="358">
        <f>K556*(1+L556)</f>
        <v>5412</v>
      </c>
      <c r="N556" s="432"/>
      <c r="O556" s="433">
        <f>M556*(1+N556)</f>
        <v>5412</v>
      </c>
      <c r="Q556" s="136"/>
      <c r="R556" s="172">
        <f>IF(I556=$I$585*$E556,0,I556)</f>
        <v>5412</v>
      </c>
      <c r="S556" s="172">
        <f>IF(H556=$H$585*$E556,0,H556)</f>
        <v>5058</v>
      </c>
      <c r="T556" s="172">
        <f>IF(G556=$G$585*$E556,0,G556)</f>
        <v>9360</v>
      </c>
      <c r="U556" s="5"/>
      <c r="V556" s="5"/>
      <c r="W556" s="5"/>
      <c r="X556" s="5"/>
      <c r="Y556" s="190"/>
      <c r="Z556" s="5"/>
      <c r="AA556" s="5"/>
      <c r="AB556" s="5"/>
    </row>
    <row r="557" spans="1:28" ht="15.75" customHeight="1" x14ac:dyDescent="0.25">
      <c r="A557" s="310"/>
      <c r="B557" s="549"/>
      <c r="C557" s="253"/>
      <c r="D557" s="24"/>
      <c r="E557" s="290"/>
      <c r="F557" s="43" t="s">
        <v>10</v>
      </c>
      <c r="G557" s="89">
        <v>1987.67</v>
      </c>
      <c r="H557" s="89">
        <v>1387.33</v>
      </c>
      <c r="I557" s="359">
        <v>1252.76</v>
      </c>
      <c r="J557" s="434"/>
      <c r="K557" s="435">
        <f>K556*K558</f>
        <v>1252.76</v>
      </c>
      <c r="L557" s="393"/>
      <c r="M557" s="359">
        <f>M556*M558</f>
        <v>1252.76</v>
      </c>
      <c r="N557" s="434"/>
      <c r="O557" s="435">
        <f>O556*O558</f>
        <v>1252.76</v>
      </c>
      <c r="Q557" s="137"/>
      <c r="R557" s="173">
        <f>IF(I557=$I$586*$E556,0,I557)</f>
        <v>1252.76</v>
      </c>
      <c r="S557" s="173">
        <f>IF(H557=$H$586*$E556,0,H557)</f>
        <v>1387.33</v>
      </c>
      <c r="T557" s="173">
        <f>IF(G557=$G$586*$E556,0,G557)</f>
        <v>1987.67</v>
      </c>
      <c r="U557" s="5"/>
      <c r="V557" s="5"/>
      <c r="W557" s="5"/>
      <c r="X557" s="5"/>
      <c r="Y557" s="190"/>
      <c r="Z557" s="5"/>
      <c r="AA557" s="5"/>
      <c r="AB557" s="5"/>
    </row>
    <row r="558" spans="1:28" ht="15.75" customHeight="1" x14ac:dyDescent="0.25">
      <c r="A558" s="310"/>
      <c r="B558" s="549"/>
      <c r="C558" s="253"/>
      <c r="D558" s="24"/>
      <c r="E558" s="290"/>
      <c r="F558" s="44" t="s">
        <v>11</v>
      </c>
      <c r="G558" s="90">
        <f>G557/G556</f>
        <v>0.21235790598290599</v>
      </c>
      <c r="H558" s="90">
        <f>H557/H556</f>
        <v>0.27428430209568999</v>
      </c>
      <c r="I558" s="360">
        <f>I557/I556</f>
        <v>0.23147819660014782</v>
      </c>
      <c r="J558" s="436"/>
      <c r="K558" s="437">
        <f>I558*(1+J558)</f>
        <v>0.23147819660014782</v>
      </c>
      <c r="L558" s="394"/>
      <c r="M558" s="360">
        <f>K558*(1+L558)</f>
        <v>0.23147819660014782</v>
      </c>
      <c r="N558" s="436"/>
      <c r="O558" s="437">
        <f>M558*(1+N558)</f>
        <v>0.23147819660014782</v>
      </c>
      <c r="Q558" s="137"/>
      <c r="R558" s="174"/>
      <c r="S558" s="174"/>
      <c r="T558" s="174"/>
      <c r="U558" s="5"/>
      <c r="V558" s="5"/>
      <c r="W558" s="5"/>
      <c r="X558" s="5"/>
      <c r="Y558" s="190"/>
      <c r="Z558" s="5"/>
      <c r="AA558" s="5"/>
      <c r="AB558" s="5"/>
    </row>
    <row r="559" spans="1:28" ht="15.75" hidden="1" customHeight="1" x14ac:dyDescent="0.25">
      <c r="A559" s="310"/>
      <c r="B559" s="549"/>
      <c r="C559" s="253"/>
      <c r="D559" s="24"/>
      <c r="E559" s="290">
        <f>D559/$D$573</f>
        <v>0</v>
      </c>
      <c r="F559" s="45" t="s">
        <v>68</v>
      </c>
      <c r="G559" s="91">
        <v>0</v>
      </c>
      <c r="H559" s="91">
        <v>0</v>
      </c>
      <c r="I559" s="361">
        <v>0</v>
      </c>
      <c r="J559" s="438"/>
      <c r="K559" s="439">
        <v>0</v>
      </c>
      <c r="L559" s="395"/>
      <c r="M559" s="361">
        <v>0</v>
      </c>
      <c r="N559" s="438"/>
      <c r="O559" s="439">
        <v>0</v>
      </c>
      <c r="Q559" s="138"/>
      <c r="R559" s="175">
        <f>IF(I559=$I$588*$E559,0,I559)</f>
        <v>0</v>
      </c>
      <c r="S559" s="175">
        <f>IF(H559=$H$588*$E559,0,H559)</f>
        <v>0</v>
      </c>
      <c r="T559" s="175">
        <f>IF(G559=$G$588*$E559,0,G559)</f>
        <v>0</v>
      </c>
      <c r="U559" s="5"/>
      <c r="V559" s="5"/>
      <c r="W559" s="5"/>
      <c r="X559" s="5"/>
      <c r="Y559" s="190"/>
      <c r="Z559" s="5"/>
      <c r="AA559" s="5"/>
      <c r="AB559" s="5"/>
    </row>
    <row r="560" spans="1:28" ht="15.75" hidden="1" customHeight="1" x14ac:dyDescent="0.25">
      <c r="A560" s="310"/>
      <c r="B560" s="549"/>
      <c r="C560" s="253"/>
      <c r="D560" s="24"/>
      <c r="E560" s="290"/>
      <c r="F560" s="46" t="s">
        <v>10</v>
      </c>
      <c r="G560" s="92">
        <v>0</v>
      </c>
      <c r="H560" s="92">
        <v>0</v>
      </c>
      <c r="I560" s="362">
        <v>0</v>
      </c>
      <c r="J560" s="440"/>
      <c r="K560" s="441">
        <v>0</v>
      </c>
      <c r="L560" s="396"/>
      <c r="M560" s="362">
        <v>0</v>
      </c>
      <c r="N560" s="440"/>
      <c r="O560" s="441">
        <v>0</v>
      </c>
      <c r="Q560" s="139"/>
      <c r="R560" s="176">
        <f>IF(I560=$I$589*$E559,0,I560)</f>
        <v>0</v>
      </c>
      <c r="S560" s="176">
        <f>IF(H560=$H$589*$E559,0,H560)</f>
        <v>0</v>
      </c>
      <c r="T560" s="176">
        <f>IF(G560=$G$589*$E559,0,G560)</f>
        <v>0</v>
      </c>
      <c r="U560" s="5"/>
      <c r="V560" s="5"/>
      <c r="W560" s="5"/>
      <c r="X560" s="5"/>
      <c r="Y560" s="190"/>
      <c r="Z560" s="5"/>
      <c r="AA560" s="5"/>
      <c r="AB560" s="5"/>
    </row>
    <row r="561" spans="1:28" ht="15.75" hidden="1" customHeight="1" x14ac:dyDescent="0.25">
      <c r="A561" s="310"/>
      <c r="B561" s="549"/>
      <c r="C561" s="253"/>
      <c r="D561" s="24"/>
      <c r="E561" s="290"/>
      <c r="F561" s="46" t="s">
        <v>11</v>
      </c>
      <c r="G561" s="92" t="e">
        <f>G560/G559</f>
        <v>#DIV/0!</v>
      </c>
      <c r="H561" s="92" t="e">
        <f>H560/H559</f>
        <v>#DIV/0!</v>
      </c>
      <c r="I561" s="362" t="e">
        <f>I560/I559</f>
        <v>#DIV/0!</v>
      </c>
      <c r="J561" s="440"/>
      <c r="K561" s="441" t="e">
        <f>K560/K559</f>
        <v>#DIV/0!</v>
      </c>
      <c r="L561" s="396"/>
      <c r="M561" s="362" t="e">
        <f>M560/M559</f>
        <v>#DIV/0!</v>
      </c>
      <c r="N561" s="440"/>
      <c r="O561" s="441" t="e">
        <f>O560/O559</f>
        <v>#DIV/0!</v>
      </c>
      <c r="Q561" s="139"/>
      <c r="R561" s="177"/>
      <c r="S561" s="177"/>
      <c r="T561" s="177"/>
      <c r="U561" s="5"/>
      <c r="V561" s="5"/>
      <c r="W561" s="5"/>
      <c r="X561" s="5"/>
      <c r="Y561" s="190"/>
      <c r="Z561" s="5"/>
      <c r="AA561" s="5"/>
      <c r="AB561" s="5"/>
    </row>
    <row r="562" spans="1:28" ht="15.75" customHeight="1" x14ac:dyDescent="0.25">
      <c r="A562" s="310"/>
      <c r="B562" s="549"/>
      <c r="C562" s="253"/>
      <c r="D562" s="24"/>
      <c r="E562" s="290">
        <f>D562/$D$576</f>
        <v>0</v>
      </c>
      <c r="F562" s="47" t="s">
        <v>69</v>
      </c>
      <c r="G562" s="93">
        <v>111492</v>
      </c>
      <c r="H562" s="93">
        <v>83559</v>
      </c>
      <c r="I562" s="363">
        <v>86023.8</v>
      </c>
      <c r="J562" s="442"/>
      <c r="K562" s="443">
        <f>I562*(1+J562)</f>
        <v>86023.8</v>
      </c>
      <c r="L562" s="397"/>
      <c r="M562" s="363">
        <f>K562*(1+L562)</f>
        <v>86023.8</v>
      </c>
      <c r="N562" s="442"/>
      <c r="O562" s="443">
        <f>M562*(1+N562)</f>
        <v>86023.8</v>
      </c>
      <c r="Q562" s="140"/>
      <c r="R562" s="178">
        <f>IF(I562=$I$591*$E562,0,I562)</f>
        <v>86023.8</v>
      </c>
      <c r="S562" s="178">
        <f>IF(H562=$H$591*$E562,0,H562)</f>
        <v>83559</v>
      </c>
      <c r="T562" s="178">
        <f>IF(G562=$G$591*$E562,0,G562)</f>
        <v>111492</v>
      </c>
      <c r="U562" s="5"/>
      <c r="V562" s="5"/>
      <c r="W562" s="5"/>
      <c r="X562" s="5"/>
      <c r="Y562" s="190"/>
      <c r="Z562" s="5"/>
      <c r="AA562" s="5"/>
      <c r="AB562" s="5"/>
    </row>
    <row r="563" spans="1:28" ht="15.75" customHeight="1" x14ac:dyDescent="0.25">
      <c r="A563" s="310"/>
      <c r="B563" s="549"/>
      <c r="C563" s="253"/>
      <c r="D563" s="24"/>
      <c r="E563" s="290"/>
      <c r="F563" s="48" t="s">
        <v>10</v>
      </c>
      <c r="G563" s="94">
        <v>5074.99</v>
      </c>
      <c r="H563" s="94">
        <v>5054.7700000000004</v>
      </c>
      <c r="I563" s="364">
        <v>4828.08</v>
      </c>
      <c r="J563" s="444"/>
      <c r="K563" s="445">
        <f>K562*K564</f>
        <v>4828.08</v>
      </c>
      <c r="L563" s="398"/>
      <c r="M563" s="364">
        <f>M562*M564</f>
        <v>4828.08</v>
      </c>
      <c r="N563" s="444"/>
      <c r="O563" s="445">
        <f>O562*O564</f>
        <v>4828.08</v>
      </c>
      <c r="Q563" s="141"/>
      <c r="R563" s="179">
        <f>IF(I563=$I$592*$E562,0,I563)</f>
        <v>4828.08</v>
      </c>
      <c r="S563" s="179">
        <f>IF(H563=$H$592*$E562,0,H563)</f>
        <v>5054.7700000000004</v>
      </c>
      <c r="T563" s="179">
        <f>IF(G563=$G$592*$E562,0,G563)</f>
        <v>5074.99</v>
      </c>
      <c r="U563" s="5"/>
      <c r="V563" s="5"/>
      <c r="W563" s="5"/>
      <c r="X563" s="5"/>
      <c r="Y563" s="190"/>
      <c r="Z563" s="5"/>
      <c r="AA563" s="5"/>
      <c r="AB563" s="5"/>
    </row>
    <row r="564" spans="1:28" ht="15.75" customHeight="1" x14ac:dyDescent="0.25">
      <c r="A564" s="310"/>
      <c r="B564" s="549"/>
      <c r="C564" s="253"/>
      <c r="D564" s="24"/>
      <c r="E564" s="290"/>
      <c r="F564" s="49" t="s">
        <v>11</v>
      </c>
      <c r="G564" s="95">
        <f>G563/G562</f>
        <v>4.5518871309152227E-2</v>
      </c>
      <c r="H564" s="95">
        <f>H563/H562</f>
        <v>6.0493423808327056E-2</v>
      </c>
      <c r="I564" s="365">
        <f>I563/I562</f>
        <v>5.612493286741576E-2</v>
      </c>
      <c r="J564" s="446"/>
      <c r="K564" s="447">
        <f>I564*(1+J564)</f>
        <v>5.612493286741576E-2</v>
      </c>
      <c r="L564" s="399"/>
      <c r="M564" s="365">
        <f>K564*(1+L564)</f>
        <v>5.612493286741576E-2</v>
      </c>
      <c r="N564" s="446"/>
      <c r="O564" s="447">
        <f>M564*(1+N564)</f>
        <v>5.612493286741576E-2</v>
      </c>
      <c r="Q564" s="141"/>
      <c r="R564" s="168"/>
      <c r="S564" s="168"/>
      <c r="T564" s="168"/>
      <c r="U564" s="5"/>
      <c r="V564" s="5"/>
      <c r="W564" s="5"/>
      <c r="X564" s="5"/>
      <c r="Y564" s="190"/>
      <c r="Z564" s="5"/>
      <c r="AA564" s="5"/>
      <c r="AB564" s="5"/>
    </row>
    <row r="565" spans="1:28" ht="15.75" customHeight="1" thickBot="1" x14ac:dyDescent="0.3">
      <c r="A565" s="325"/>
      <c r="B565" s="550"/>
      <c r="C565" s="268"/>
      <c r="D565" s="248">
        <f>C553</f>
        <v>606.28</v>
      </c>
      <c r="E565" s="249">
        <f>C553/SUM($C$4:$C$565)</f>
        <v>4.3753858177658003E-3</v>
      </c>
      <c r="F565" s="54" t="s">
        <v>15</v>
      </c>
      <c r="G565" s="96">
        <f>G554+G557+G560+G563</f>
        <v>7967.82</v>
      </c>
      <c r="H565" s="96">
        <f>H554+H557+H560+H563</f>
        <v>7018.9400000000005</v>
      </c>
      <c r="I565" s="366">
        <f>I554+I557+I560+I563</f>
        <v>6346.46</v>
      </c>
      <c r="J565" s="448"/>
      <c r="K565" s="449">
        <f>K554+K557+K560+K563</f>
        <v>6346.46</v>
      </c>
      <c r="L565" s="400"/>
      <c r="M565" s="366">
        <f>M554+M557+M560+M563</f>
        <v>6346.46</v>
      </c>
      <c r="N565" s="448"/>
      <c r="O565" s="449">
        <f>O554+O557+O560+O563</f>
        <v>6346.46</v>
      </c>
      <c r="Q565" s="117"/>
      <c r="R565" s="168"/>
      <c r="S565" s="168"/>
      <c r="T565" s="168"/>
      <c r="U565" s="5"/>
      <c r="V565" s="5"/>
      <c r="W565" s="5"/>
      <c r="X565" s="5"/>
      <c r="Y565" s="190"/>
      <c r="Z565" s="5"/>
      <c r="AA565" s="5"/>
      <c r="AB565" s="5"/>
    </row>
    <row r="566" spans="1:28" ht="15.75" customHeight="1" thickTop="1" x14ac:dyDescent="0.25">
      <c r="A566" s="4"/>
      <c r="B566" s="283" t="s">
        <v>65</v>
      </c>
      <c r="C566" s="284"/>
      <c r="D566" s="23"/>
      <c r="E566" s="31"/>
      <c r="F566" s="55" t="s">
        <v>58</v>
      </c>
      <c r="G566" s="107"/>
      <c r="H566" s="107"/>
      <c r="I566" s="377"/>
      <c r="J566" s="474"/>
      <c r="K566" s="475"/>
      <c r="L566" s="411"/>
      <c r="M566" s="377"/>
      <c r="N566" s="474"/>
      <c r="O566" s="475"/>
      <c r="Q566" s="117"/>
      <c r="R566" s="168"/>
      <c r="S566" s="168"/>
      <c r="T566" s="168"/>
      <c r="U566" s="5"/>
      <c r="V566" s="5"/>
      <c r="W566" s="5"/>
      <c r="X566" s="5"/>
      <c r="Y566" s="190"/>
      <c r="Z566" s="5"/>
      <c r="AA566" s="5"/>
      <c r="AB566" s="5"/>
    </row>
    <row r="567" spans="1:28" ht="15.75" customHeight="1" x14ac:dyDescent="0.25">
      <c r="A567" s="314"/>
      <c r="B567" s="285">
        <f>SUM($C$4:$C$565)</f>
        <v>138566.06600000002</v>
      </c>
      <c r="C567" s="250">
        <f>B567/B567</f>
        <v>1</v>
      </c>
      <c r="D567" s="24">
        <f>D4+D17+D30+D43+D56+D69+D82+D95+D108+D121+D134+D147+D160+D173+D186+D199+D212+D225+D238+D251+D264+D277+D291+D304+D317+D330+D343+D356+D369+D382+D395+D408+D422+D435+D448+D461+D474+D487+D500+D513+D526+D539+D553</f>
        <v>93671.926000000007</v>
      </c>
      <c r="E567" s="32">
        <f>D567/D567</f>
        <v>1</v>
      </c>
      <c r="F567" s="56" t="s">
        <v>70</v>
      </c>
      <c r="G567" s="108">
        <f>G4+G17+G30+G43+G56+G69+G82+G95+G108+G121+G134+G147+G160+G173+G186+G199+G251+G264+G277+G291+G304+G317+G330+G343+G356+G369+G382+G395+G408+G422+G435+G539+G553</f>
        <v>60148.759999999995</v>
      </c>
      <c r="H567" s="108">
        <f>H4+H17+H30+H43+H56+H69+H82+H95+H108+H121+H134+H147+H160+H173+H186+H199+H251+H264+H277+H291+H304+H317+H330+H343+H356+H369+H382+H395+H408+H422+H435+H539+H553</f>
        <v>40206.26</v>
      </c>
      <c r="I567" s="378">
        <f t="shared" ref="I567:K568" si="8">I4+I17+I30+I43+I56+I69+I82+I95+I108+I121+I134+I147+I160+I173+I186+I199+I251+I264+I277+I291+I304+I317+I330+I343+I356+I369+I382+I395+I408+I422+I435+I539+I553</f>
        <v>41830.230000000003</v>
      </c>
      <c r="J567" s="476"/>
      <c r="K567" s="477">
        <f t="shared" si="8"/>
        <v>41830.230000000003</v>
      </c>
      <c r="L567" s="412"/>
      <c r="M567" s="378">
        <f t="shared" ref="M567" si="9">M4+M17+M30+M43+M56+M69+M82+M95+M108+M121+M134+M147+M160+M173+M186+M199+M251+M264+M277+M291+M304+M317+M330+M343+M356+M369+M382+M395+M408+M422+M435+M539+M553</f>
        <v>41830.230000000003</v>
      </c>
      <c r="N567" s="476"/>
      <c r="O567" s="477">
        <f t="shared" ref="O567" si="10">O4+O17+O30+O43+O56+O69+O82+O95+O108+O121+O134+O147+O160+O173+O186+O199+O251+O264+O277+O291+O304+O317+O330+O343+O356+O369+O382+O395+O408+O422+O435+O539+O553</f>
        <v>41830.230000000003</v>
      </c>
      <c r="Q567" s="147"/>
      <c r="R567" s="169">
        <f t="shared" ref="R567:T568" si="11">R4+R17+R30+R43+R56+R69+R82+R95+R108+R121+R134+R147+R160+R173+R186+R199+R212+R225+R238+R251+R264+R277+R291+R304+R317+R330+R343+R356+R369+R382+R395+R408+R422+R435+R448+R461+R474+R487+R500+R513+R526+R539+R553</f>
        <v>27320.107867208433</v>
      </c>
      <c r="S567" s="169">
        <f t="shared" si="11"/>
        <v>27348.613131421764</v>
      </c>
      <c r="T567" s="169">
        <f t="shared" si="11"/>
        <v>71107.595814251283</v>
      </c>
      <c r="U567" s="5"/>
      <c r="V567" s="5"/>
      <c r="W567" s="5"/>
      <c r="X567" s="5"/>
      <c r="Y567" s="190"/>
      <c r="Z567" s="5"/>
      <c r="AA567" s="5"/>
      <c r="AB567" s="5"/>
    </row>
    <row r="568" spans="1:28" ht="15.75" customHeight="1" x14ac:dyDescent="0.25">
      <c r="A568" s="314"/>
      <c r="B568" s="286"/>
      <c r="C568" s="287">
        <f>E16+E29+E42+E55+E68+E81+E94+E107+E120+E133+E146+E159+E172+E185+E198+E211+E224+E237+E250+E263+E276+E289+E303+E316+E329+E342+E355+E368+E381+E394+E407+E420+E434+E447+E460+E473+E486+E499+E512+E525+E538+E551+E565</f>
        <v>5.3038844590859826</v>
      </c>
      <c r="D568" s="24"/>
      <c r="E568" s="287">
        <f>E4+E17+E30+E43+E56+E69+E82+E95+E108+E121+E134+E147+E160+E173+E186+E199+E212+E225+E238+E251+E264+E277+E291+E304+E317+E330+E343+E356+E369+E382+E395+E408+E422+E435+E448+E461+E474+E487+E500+E513+E526+E539+E553</f>
        <v>5.4184098313256834</v>
      </c>
      <c r="F568" s="57" t="s">
        <v>10</v>
      </c>
      <c r="G568" s="333">
        <f>G5+G18+G31+G44+G57+G70+G83+G96+G109+G122+G135+G148+G161+G174+G187+G200+G252+G265+G278+G292+G305+G318+G331+G344+G357+G370+G383+G396+G409+G423+G436+G540+G554</f>
        <v>185111.83999999997</v>
      </c>
      <c r="H568" s="333">
        <f>H5+H18+H31+H44+H57+H70+H83+H96+H109+H122+H135+H148+H161+H174+H187+H200+H252+H265+H278+H292+H305+H318+H331+H344+H357+H370+H383+H396+H409+H423+H436+H540+H554</f>
        <v>147336.20999999996</v>
      </c>
      <c r="I568" s="379">
        <f t="shared" si="8"/>
        <v>150172.48000000001</v>
      </c>
      <c r="J568" s="478"/>
      <c r="K568" s="479">
        <f t="shared" si="8"/>
        <v>150172.48000000001</v>
      </c>
      <c r="L568" s="413"/>
      <c r="M568" s="379">
        <f t="shared" ref="M568" si="12">M5+M18+M31+M44+M57+M70+M83+M96+M109+M122+M135+M148+M161+M174+M187+M200+M252+M265+M278+M292+M305+M318+M331+M344+M357+M370+M383+M396+M409+M423+M436+M540+M554</f>
        <v>150172.48000000001</v>
      </c>
      <c r="N568" s="478"/>
      <c r="O568" s="479">
        <f t="shared" ref="O568" si="13">O5+O18+O31+O44+O57+O70+O83+O96+O109+O122+O135+O148+O161+O174+O187+O200+O252+O265+O278+O292+O305+O318+O331+O344+O357+O370+O383+O396+O409+O423+O436+O540+O554</f>
        <v>150172.48000000001</v>
      </c>
      <c r="Q568" s="148"/>
      <c r="R568" s="170">
        <f t="shared" si="11"/>
        <v>93930.613355876718</v>
      </c>
      <c r="S568" s="170">
        <f t="shared" si="11"/>
        <v>99521.204228273258</v>
      </c>
      <c r="T568" s="170">
        <f t="shared" si="11"/>
        <v>105296.07684974911</v>
      </c>
      <c r="U568" s="5"/>
      <c r="V568" s="5"/>
      <c r="W568" s="301">
        <f>I567-'[1]subor budov'!$AC$46</f>
        <v>-937.76799999999639</v>
      </c>
      <c r="X568" s="5"/>
      <c r="Y568" s="190"/>
      <c r="Z568" s="5"/>
      <c r="AA568" s="5"/>
      <c r="AB568" s="5"/>
    </row>
    <row r="569" spans="1:28" ht="15.75" customHeight="1" x14ac:dyDescent="0.25">
      <c r="A569" s="314"/>
      <c r="B569" s="288"/>
      <c r="C569" s="289"/>
      <c r="D569" s="24"/>
      <c r="E569" s="289"/>
      <c r="F569" s="58" t="s">
        <v>11</v>
      </c>
      <c r="G569" s="334">
        <f>G568/G567</f>
        <v>3.0775670188379607</v>
      </c>
      <c r="H569" s="334">
        <f>H568/H567</f>
        <v>3.664509208267567</v>
      </c>
      <c r="I569" s="380">
        <f t="shared" ref="I569:K569" si="14">I568/I567</f>
        <v>3.5900467198004886</v>
      </c>
      <c r="J569" s="480"/>
      <c r="K569" s="481">
        <f t="shared" si="14"/>
        <v>3.5900467198004886</v>
      </c>
      <c r="L569" s="414"/>
      <c r="M569" s="380">
        <f t="shared" ref="M569" si="15">M568/M567</f>
        <v>3.5900467198004886</v>
      </c>
      <c r="N569" s="480"/>
      <c r="O569" s="481">
        <f t="shared" ref="O569" si="16">O568/O567</f>
        <v>3.5900467198004886</v>
      </c>
      <c r="Q569" s="148"/>
      <c r="R569" s="168"/>
      <c r="S569" s="168"/>
      <c r="T569" s="168"/>
      <c r="U569" s="5"/>
      <c r="V569" s="5"/>
      <c r="W569" s="5"/>
      <c r="X569" s="5"/>
      <c r="Y569" s="190"/>
      <c r="Z569" s="5"/>
      <c r="AA569" s="5"/>
      <c r="AB569" s="5"/>
    </row>
    <row r="570" spans="1:28" ht="15.75" customHeight="1" x14ac:dyDescent="0.25">
      <c r="A570" s="314"/>
      <c r="B570" s="11"/>
      <c r="C570" s="12">
        <f>D567-D570</f>
        <v>0</v>
      </c>
      <c r="D570" s="24">
        <f>D7+D20+D33+D46+D59+D72+D85+D98+D111+D124+D137+D150+D163+D176+D189+D202+D215+D228+D241+D254+D267+D280+D294+D307+D320+D333+D346+D359+D372+D385+D398+D411+D425+D438+D451+D464+D477+D490+D503+D516+D529+D542+D556</f>
        <v>93671.926000000007</v>
      </c>
      <c r="E570" s="32">
        <f>D570/D570</f>
        <v>1</v>
      </c>
      <c r="F570" s="59" t="s">
        <v>12</v>
      </c>
      <c r="G570" s="109">
        <f>G7+G20+G33+G46+G59+G72+G85+G98+G111+G124+G137+G150+G163+G176+G189+G202+G254+G267+G280+G294+G307+G320+G333+G346+G359+G372+G385+G398+G411+G425+G438+G542+G556</f>
        <v>4190354.9699999997</v>
      </c>
      <c r="H570" s="109">
        <f t="shared" ref="H570" si="17">H7+H20+H33+H46+H59+H72+H85+H98+H111+H124+H137+H150+H163+H176+H189+H202+H254+H267+H280+H294+H307+H320+H333+H346+H359+H372+H385+H398+H411+H425+H438+H542+H556</f>
        <v>3466348.84</v>
      </c>
      <c r="I570" s="381">
        <f>I7+I20+I33+I46+I59+I72+I85+I98+I111+I124+I137+I150+I163+I176+I189+I202+I254+I267+I280+I294+I307+I320+I333+I346+I359+I372+I385+I398+I411+I425+I438+I542+I556</f>
        <v>3732283.2199999997</v>
      </c>
      <c r="J570" s="482"/>
      <c r="K570" s="483">
        <f>K7+K20+K33+K46+K59+K72+K85+K98+K111+K124+K137+K150+K163+K176+K189+K202+K254+K267+K280+K294+K307+K320+K333+K346+K359+K372+K385+K398+K411+K425+K438+K542+K556</f>
        <v>3732283.2199999997</v>
      </c>
      <c r="L570" s="415"/>
      <c r="M570" s="381">
        <f>M7+M20+M33+M46+M59+M72+M85+M98+M111+M124+M137+M150+M163+M176+M189+M202+M254+M267+M280+M294+M307+M320+M333+M346+M359+M372+M385+M398+M411+M425+M438+M542+M556</f>
        <v>3732283.2199999997</v>
      </c>
      <c r="N570" s="482"/>
      <c r="O570" s="483">
        <f>O7+O20+O33+O46+O59+O72+O85+O98+O111+O124+O137+O150+O163+O176+O189+O202+O254+O267+O280+O294+O307+O320+O333+O346+O359+O372+O385+O398+O411+O425+O438+O542+O556</f>
        <v>3732283.2199999997</v>
      </c>
      <c r="Q570" s="149"/>
      <c r="R570" s="172">
        <f t="shared" ref="R570:T571" si="18">R7+R20+R33+R46+R59+R72+R85+R98+R111+R124+R137+R150+R163+R176+R189+R202+R215+R228+R241+R254+R267+R280+R294+R307+R320+R333+R346+R359+R372+R385+R398+R411+R425+R438+R451+R464+R477+R490+R503+R516+R529+R542+R556</f>
        <v>3431563.8696329999</v>
      </c>
      <c r="S570" s="172">
        <f t="shared" si="18"/>
        <v>3114491.9267999995</v>
      </c>
      <c r="T570" s="172">
        <f t="shared" si="18"/>
        <v>3693724.1448000004</v>
      </c>
      <c r="U570" s="5"/>
      <c r="V570" s="5"/>
      <c r="W570" s="301">
        <f>I570-'[1]subor budov'!$W$46</f>
        <v>21119.015609391499</v>
      </c>
      <c r="X570" s="5"/>
      <c r="Y570" s="190"/>
      <c r="Z570" s="5"/>
      <c r="AA570" s="5"/>
      <c r="AB570" s="5"/>
    </row>
    <row r="571" spans="1:28" ht="15.75" customHeight="1" x14ac:dyDescent="0.25">
      <c r="A571" s="314"/>
      <c r="B571" s="12"/>
      <c r="C571" s="12"/>
      <c r="D571" s="24"/>
      <c r="E571" s="287">
        <f>E7+E20+E33+E46+E59+E72+E85+E98+E111+E124+E137+E150+E163+E176+E189+E202+E215+E228+E241+E254+E267+E280+E294+E307+E320+E333+E346+E359+E372+E385+E398+E411+E425+E438+E451+E464+E477+E490+E503+E516+E529+E542+E556</f>
        <v>5.4184098313256834</v>
      </c>
      <c r="F571" s="60" t="s">
        <v>10</v>
      </c>
      <c r="G571" s="109">
        <f>G8+G21+G34+G47+G60+G73+G86+G99+G112+G125+G138+G151+G164+G177+G190+G203+G255+G268+G281+G295+G308+G321+G334+G347+G360+G373+G386+G399+G412+G426+G439+G543+G557</f>
        <v>705706.57000000018</v>
      </c>
      <c r="H571" s="109">
        <f t="shared" ref="H571" si="19">H8+H21+H34+H47+H60+H73+H86+H99+H112+H125+H138+H151+H164+H177+H190+H203+H255+H268+H281+H295+H308+H321+H334+H347+H360+H373+H386+H399+H412+H426+H439+H543+H557</f>
        <v>623748.35999999987</v>
      </c>
      <c r="I571" s="381">
        <f>I8+I21+I34+I47+I60+I73+I86+I99+I112+I125+I138+I151+I164+I177+I190+I203+I255+I268+I281+I295+I308+I321+I334+I347+I360+I373+I386+I399+I412+I426+I439+I543+I557</f>
        <v>614527.17000000004</v>
      </c>
      <c r="J571" s="482"/>
      <c r="K571" s="483">
        <f>K8+K21+K34+K47+K60+K73+K86+K99+K112+K125+K138+K151+K164+K177+K190+K203+K255+K268+K281+K295+K308+K321+K334+K347+K360+K373+K386+K399+K412+K426+K439+K543+K557</f>
        <v>614527.17000000004</v>
      </c>
      <c r="L571" s="415"/>
      <c r="M571" s="381">
        <f>M8+M21+M34+M47+M60+M73+M86+M99+M112+M125+M138+M151+M164+M177+M190+M203+M255+M268+M281+M295+M308+M321+M334+M347+M360+M373+M386+M399+M412+M426+M439+M543+M557</f>
        <v>614527.17000000004</v>
      </c>
      <c r="N571" s="482"/>
      <c r="O571" s="483">
        <f>O8+O21+O34+O47+O60+O73+O86+O99+O112+O125+O138+O151+O164+O177+O190+O203+O255+O268+O281+O295+O308+O321+O334+O347+O360+O373+O386+O399+O412+O426+O439+O543+O557</f>
        <v>614527.17000000004</v>
      </c>
      <c r="Q571" s="150"/>
      <c r="R571" s="173">
        <f t="shared" si="18"/>
        <v>556298.45675900008</v>
      </c>
      <c r="S571" s="173" t="e">
        <f t="shared" si="18"/>
        <v>#VALUE!</v>
      </c>
      <c r="T571" s="173">
        <f t="shared" si="18"/>
        <v>614456.37767762563</v>
      </c>
      <c r="U571" s="5"/>
      <c r="V571" s="5"/>
      <c r="W571" s="5"/>
      <c r="X571" s="5"/>
      <c r="Y571" s="190"/>
      <c r="Z571" s="5"/>
      <c r="AA571" s="5"/>
      <c r="AB571" s="5"/>
    </row>
    <row r="572" spans="1:28" ht="15.75" customHeight="1" x14ac:dyDescent="0.25">
      <c r="A572" s="314"/>
      <c r="B572" s="12"/>
      <c r="C572" s="12"/>
      <c r="D572" s="24"/>
      <c r="E572" s="289"/>
      <c r="F572" s="61" t="s">
        <v>11</v>
      </c>
      <c r="G572" s="110">
        <f>G571/G570</f>
        <v>0.16841212141987108</v>
      </c>
      <c r="H572" s="110">
        <f t="shared" ref="H572" si="20">H571/H570</f>
        <v>0.179943908934451</v>
      </c>
      <c r="I572" s="382">
        <f>I571/I570</f>
        <v>0.16465180528287993</v>
      </c>
      <c r="J572" s="484"/>
      <c r="K572" s="485">
        <f>K571/K570</f>
        <v>0.16465180528287993</v>
      </c>
      <c r="L572" s="416"/>
      <c r="M572" s="382">
        <f>M571/M570</f>
        <v>0.16465180528287993</v>
      </c>
      <c r="N572" s="484"/>
      <c r="O572" s="485">
        <f>O571/O570</f>
        <v>0.16465180528287993</v>
      </c>
      <c r="Q572" s="150"/>
      <c r="R572" s="168"/>
      <c r="S572" s="168"/>
      <c r="T572" s="168"/>
      <c r="U572" s="5"/>
      <c r="V572" s="5"/>
      <c r="W572" s="5"/>
      <c r="X572" s="5"/>
      <c r="Y572" s="190"/>
      <c r="Z572" s="5"/>
      <c r="AA572" s="5"/>
      <c r="AB572" s="5"/>
    </row>
    <row r="573" spans="1:28" ht="15.75" customHeight="1" x14ac:dyDescent="0.25">
      <c r="A573" s="314"/>
      <c r="B573" s="11"/>
      <c r="C573" s="12"/>
      <c r="D573" s="24">
        <f>D10+D23+D36+D49+D62+D75+D88+D101+D114+D127+D140+D153+D166+D179+D192+D205+D218+D231+D244+D257+D270+D283+D297+D310+D323+D336+D349+D362+D375+D388+D401+D414+D428+D441+D454+D467+D480+D493+D506+D519+D532+D545+D559</f>
        <v>92903.426000000007</v>
      </c>
      <c r="E573" s="32">
        <f>D573/D573</f>
        <v>1</v>
      </c>
      <c r="F573" s="62" t="s">
        <v>13</v>
      </c>
      <c r="G573" s="111">
        <f>G10+G23+G36+G49+G62+G75+G88+G101+G114+G127+G140+G153+G166+G179+G192+G205+G257+G270+G283+G297+G310+G323+G336+G349+G362+G375+G388+G401+G414+G428+G441</f>
        <v>11220997.631999999</v>
      </c>
      <c r="H573" s="111">
        <f t="shared" ref="H573" si="21">H10+H23+H36+H49+H62+H75+H88+H101+H114+H127+H140+H153+H166+H179+H192+H205+H257+H270+H283+H297+H310+H323+H336+H349+H362+H375+H388+H401+H414+H428+H441</f>
        <v>9552305.8234000001</v>
      </c>
      <c r="I573" s="383">
        <f>I10+I23+I36+I49+I62+I75+I88+I101+I114+I127+I140+I153+I166+I179+I192+I205+I257+I270+I283+I297+I310+I323+I336+I349+I362+I375+I388+I401+I414+I428+I441</f>
        <v>11553385.014900003</v>
      </c>
      <c r="J573" s="486"/>
      <c r="K573" s="487">
        <f>K10+K23+K36+K49+K62+K75+K88+K101+K114+K127+K140+K153+K166+K179+K192+K205+K257+K270+K283+K297+K310+K323+K336+K349+K362+K375+K388+K401+K414+K428+K441</f>
        <v>11553385.014900003</v>
      </c>
      <c r="L573" s="417"/>
      <c r="M573" s="383">
        <f>M10+M23+M36+M49+M62+M75+M88+M101+M114+M127+M140+M153+M166+M179+M192+M205+M257+M270+M283+M297+M310+M323+M336+M349+M362+M375+M388+M401+M414+M428+M441</f>
        <v>11553385.014900003</v>
      </c>
      <c r="N573" s="486"/>
      <c r="O573" s="487">
        <f>O10+O23+O36+O49+O62+O75+O88+O101+O114+O127+O140+O153+O166+O179+O192+O205+O257+O270+O283+O297+O310+O323+O336+O349+O362+O375+O388+O401+O414+O428+O441</f>
        <v>11553385.014900003</v>
      </c>
      <c r="Q573" s="151"/>
      <c r="R573" s="175">
        <f t="shared" ref="R573:T574" si="22">R10+R23+R36+R49+R62+R75+R88+R101+R114+R127+R140+R153+R166+R179+R192+R205+R218+R231+R244+R257+R270+R283+R297+R310+R323+R336+R349+R362+R375+R388+R401+R414+R428+R441+R454+R467+R480+R493+R506+R519+R532+R545+R559</f>
        <v>9583869.5621143319</v>
      </c>
      <c r="S573" s="175">
        <f t="shared" si="22"/>
        <v>7860911.9159268988</v>
      </c>
      <c r="T573" s="175">
        <f t="shared" si="22"/>
        <v>9006383.7490699999</v>
      </c>
      <c r="U573" s="5"/>
      <c r="V573" s="5"/>
      <c r="W573" s="5"/>
      <c r="X573" s="5"/>
      <c r="Y573" s="190"/>
      <c r="Z573" s="5"/>
      <c r="AA573" s="5"/>
      <c r="AB573" s="5"/>
    </row>
    <row r="574" spans="1:28" ht="15.75" customHeight="1" x14ac:dyDescent="0.25">
      <c r="A574" s="314"/>
      <c r="B574" s="12"/>
      <c r="C574" s="12"/>
      <c r="D574" s="24"/>
      <c r="E574" s="287">
        <f>E10+E23+E36+E49+E62+E75+E88+E101+E114+E127+E140+E153+E166+E179+E192+E205+E218+E231+E244+E257+E270+E283+E297+E310+E323+E336+E349+E362+E375+E388+E401+E414+E428+E441+E454+E467+E480+E493+E506+E519+E532+E545+E559</f>
        <v>5.41339846930014</v>
      </c>
      <c r="F574" s="63" t="s">
        <v>10</v>
      </c>
      <c r="G574" s="111">
        <f>G11+G24+G37+G50+G63+G76+G89+G102+G115+G128+G141+G154+G167+G180+G193+G206+G258+G271+G284+G298+G311+G324+G337+G350+G363+G376+G389+G402+G415+G429+G442</f>
        <v>1060864.73</v>
      </c>
      <c r="H574" s="111">
        <f t="shared" ref="H574" si="23">H11+H24+H37+H50+H63+H76+H89+H102+H115+H128+H141+H154+H167+H180+H193+H206+H258+H271+H284+H298+H311+H324+H337+H350+H363+H376+H389+H402+H415+H429+H442</f>
        <v>890987.29000000015</v>
      </c>
      <c r="I574" s="383">
        <f>I11+I24+I37+I50+I63+I76+I89+I102+I115+I128+I141+I154+I167+I180+I193+I206+I258+I271+I284+I298+I311+I324+I337+I350+I363+I376+I389+I402+I415+I429+I442</f>
        <v>1109012.18</v>
      </c>
      <c r="J574" s="486"/>
      <c r="K574" s="487">
        <f>K11+K24+K37+K50+K63+K76+K89+K102+K115+K128+K141+K154+K167+K180+K193+K206+K258+K271+K284+K298+K311+K324+K337+K350+K363+K376+K389+K402+K415+K429+K442</f>
        <v>1081257.5662370001</v>
      </c>
      <c r="L574" s="417"/>
      <c r="M574" s="383">
        <f>M11+M24+M37+M50+M63+M76+M89+M102+M115+M128+M141+M154+M167+M180+M193+M206+M258+M271+M284+M298+M311+M324+M337+M350+M363+M376+M389+M402+M415+M429+M442</f>
        <v>1081257.5662370001</v>
      </c>
      <c r="N574" s="486"/>
      <c r="O574" s="487">
        <f>O11+O24+O37+O50+O63+O76+O89+O102+O115+O128+O141+O154+O167+O180+O193+O206+O258+O271+O284+O298+O311+O324+O337+O350+O363+O376+O389+O402+O415+O429+O442</f>
        <v>1081257.5662370001</v>
      </c>
      <c r="Q574" s="152"/>
      <c r="R574" s="176">
        <f t="shared" si="22"/>
        <v>905912.13995101978</v>
      </c>
      <c r="S574" s="176">
        <f t="shared" si="22"/>
        <v>710510.22485342179</v>
      </c>
      <c r="T574" s="176">
        <f t="shared" si="22"/>
        <v>854651.42312999989</v>
      </c>
      <c r="U574" s="5"/>
      <c r="V574" s="5"/>
      <c r="W574" s="5"/>
      <c r="X574" s="5"/>
      <c r="Y574" s="190"/>
      <c r="Z574" s="5"/>
      <c r="AA574" s="5"/>
      <c r="AB574" s="5"/>
    </row>
    <row r="575" spans="1:28" ht="15.75" customHeight="1" x14ac:dyDescent="0.25">
      <c r="A575" s="314"/>
      <c r="B575" s="12"/>
      <c r="C575" s="12"/>
      <c r="D575" s="24"/>
      <c r="E575" s="289"/>
      <c r="F575" s="63" t="s">
        <v>11</v>
      </c>
      <c r="G575" s="112">
        <f>G574/G573</f>
        <v>9.4542817385027331E-2</v>
      </c>
      <c r="H575" s="112">
        <f t="shared" ref="H575" si="24">H574/H573</f>
        <v>9.3274577517961685E-2</v>
      </c>
      <c r="I575" s="384">
        <f>I574/I573</f>
        <v>9.5990238234919478E-2</v>
      </c>
      <c r="J575" s="488"/>
      <c r="K575" s="489">
        <f>K574/K573</f>
        <v>9.3587945424006849E-2</v>
      </c>
      <c r="L575" s="418"/>
      <c r="M575" s="384">
        <f>M574/M573</f>
        <v>9.3587945424006849E-2</v>
      </c>
      <c r="N575" s="488"/>
      <c r="O575" s="489">
        <f>O574/O573</f>
        <v>9.3587945424006849E-2</v>
      </c>
      <c r="Q575" s="152"/>
      <c r="R575" s="168"/>
      <c r="S575" s="168"/>
      <c r="T575" s="168"/>
      <c r="U575" s="5"/>
      <c r="V575" s="5"/>
      <c r="W575" s="5"/>
      <c r="X575" s="5"/>
      <c r="Y575" s="190"/>
      <c r="Z575" s="5"/>
      <c r="AA575" s="5"/>
      <c r="AB575" s="5"/>
    </row>
    <row r="576" spans="1:28" ht="15.75" customHeight="1" x14ac:dyDescent="0.25">
      <c r="A576" s="314"/>
      <c r="B576" s="11"/>
      <c r="C576" s="12"/>
      <c r="D576" s="24">
        <f>D13+D26+D39+D52+D65+D78+D91+D104+D117+D130+D143+D156+D169+D182+D195+D208+D221+D234+D247+D260+D273+D286+D300+D313+D326+D339+D352+D365+D378+D391+D404+D417+D431+D444+D457+D470+D483+D496+D509+D522+D535+D548+D562</f>
        <v>38327.1</v>
      </c>
      <c r="E576" s="32">
        <f>D576/D576</f>
        <v>1</v>
      </c>
      <c r="F576" s="64" t="s">
        <v>14</v>
      </c>
      <c r="G576" s="113">
        <f>G13+G26+G39+G52+G65+G78+G91+G104+G117+G130+G143+G156+G169+G182+G195+G208+G221+G234+G247+G260+G273+G286+G300+G313+G326+G339+G352+G365+G378+G391+G404+G417+G431+G444+G457+G470+G483+G496+G509+G522+G535+G548+G562</f>
        <v>1744294.48</v>
      </c>
      <c r="H576" s="113">
        <f>H13+H26+H39+H52+H65+H78+H91+H104+H117+H130+H143+H156+H169+H182+H195+H208+H221+H234+H247+H260+H273+H286+H300+H313+H326+H339+H352+H365+H378+H391+H404+H417+H431+H444+H457+H470+H483+H496+H509+H522+H535+H548+H562</f>
        <v>2027258</v>
      </c>
      <c r="I576" s="385">
        <f t="shared" ref="I576:K577" si="25">I13+I26+I39+I52+I65+I78+I91+I104+I117+I130+I143+I156+I169+I182+I195+I208+I221+I234+I247+I260+I273+I286+I300+I313+I326+I339+I352+I365+I378+I391+I404+I417+I431+I444+I457+I470+I483+I496+I509+I522+I535+I548+I562</f>
        <v>2234650.9300000002</v>
      </c>
      <c r="J576" s="490"/>
      <c r="K576" s="491">
        <f t="shared" si="25"/>
        <v>2234650.9300000002</v>
      </c>
      <c r="L576" s="419"/>
      <c r="M576" s="385">
        <f t="shared" ref="M576" si="26">M13+M26+M39+M52+M65+M78+M91+M104+M117+M130+M143+M156+M169+M182+M195+M208+M221+M234+M247+M260+M273+M286+M300+M313+M326+M339+M352+M365+M378+M391+M404+M417+M431+M444+M457+M470+M483+M496+M509+M522+M535+M548+M562</f>
        <v>2234650.9300000002</v>
      </c>
      <c r="N576" s="490"/>
      <c r="O576" s="491">
        <f t="shared" ref="O576" si="27">O13+O26+O39+O52+O65+O78+O91+O104+O117+O130+O143+O156+O169+O182+O195+O208+O221+O234+O247+O260+O273+O286+O300+O313+O326+O339+O352+O365+O378+O391+O404+O417+O431+O444+O457+O470+O483+O496+O509+O522+O535+O548+O562</f>
        <v>2234650.9300000002</v>
      </c>
      <c r="Q576" s="153"/>
      <c r="R576" s="178">
        <f t="shared" ref="R576:T577" si="28">R13+R26+R39+R52+R65+R78+R91+R104+R117+R130+R143+R156+R169+R182+R195+R208+R221+R234+R247+R260+R273+R286+R300+R313+R326+R339+R352+R365+R378+R391+R404+R417+R431+R444+R457+R470+R483+R496+R509+R522+R535+R548+R562</f>
        <v>2206839.17</v>
      </c>
      <c r="S576" s="178">
        <f t="shared" si="28"/>
        <v>1999557</v>
      </c>
      <c r="T576" s="178">
        <f t="shared" si="28"/>
        <v>1589710.48</v>
      </c>
      <c r="U576" s="5"/>
      <c r="V576" s="5"/>
      <c r="W576" s="5"/>
      <c r="X576" s="5"/>
      <c r="Y576" s="190"/>
      <c r="Z576" s="5"/>
      <c r="AA576" s="5"/>
      <c r="AB576" s="5"/>
    </row>
    <row r="577" spans="1:28" ht="15.75" customHeight="1" x14ac:dyDescent="0.25">
      <c r="A577" s="314"/>
      <c r="B577" s="13"/>
      <c r="C577" s="12"/>
      <c r="D577" s="24"/>
      <c r="E577" s="287">
        <f>E13+E26+E39+E52+E65+E78+E91+E104+E117+E130+E143+E156+E169+E182+E195+E208+E221+E234+E247+E260+E273+E286+E300+E313+E326+E339+E352+E365+E378+E391+E404+E417+E431+E444+E457+E470+E483+E496+E509+E522+E535+E548+E562</f>
        <v>2.2692964173968084</v>
      </c>
      <c r="F577" s="65" t="s">
        <v>10</v>
      </c>
      <c r="G577" s="114">
        <f>G14+G27+G40+G53+G66+G79+G92+G105+G118+G131+G144+G157+G170+G183+G196+G209+G222+G235+G248+G261+G274+G287+G301+G314+G327+G340+G353+G366+G379+G392+G405+G418+G432+G445+G458+G471+G484+G497+G510+G523+G536+G549+G563</f>
        <v>77619.45</v>
      </c>
      <c r="H577" s="114">
        <f>H14+H27+H40+H53+H66+H79+H92+H105+H118+H131+H144+H157+H170+H183+H196+H209+H222+H235+H248+H261+H274+H287+H301+H314+H327+H340+H353+H366+H379+H392+H405+H418+H432+H445+H458+H471+H484+H497+H510+H523+H536+H549+H563</f>
        <v>95120.819999999992</v>
      </c>
      <c r="I577" s="386">
        <f t="shared" si="25"/>
        <v>89878.87</v>
      </c>
      <c r="J577" s="492"/>
      <c r="K577" s="493">
        <f t="shared" si="25"/>
        <v>89878.87000000001</v>
      </c>
      <c r="L577" s="420"/>
      <c r="M577" s="386">
        <f t="shared" ref="M577" si="29">M14+M27+M40+M53+M66+M79+M92+M105+M118+M131+M144+M157+M170+M183+M196+M209+M222+M235+M248+M261+M274+M287+M301+M314+M327+M340+M353+M366+M379+M392+M405+M418+M432+M445+M458+M471+M484+M497+M510+M523+M536+M549+M563</f>
        <v>89878.87000000001</v>
      </c>
      <c r="N577" s="492"/>
      <c r="O577" s="493">
        <f t="shared" ref="O577" si="30">O14+O27+O40+O53+O66+O79+O92+O105+O118+O131+O144+O157+O170+O183+O196+O209+O222+O235+O248+O261+O274+O287+O301+O314+O327+O340+O353+O366+O379+O392+O405+O418+O432+O445+O458+O471+O484+O497+O510+O523+O536+O549+O563</f>
        <v>89878.87000000001</v>
      </c>
      <c r="Q577" s="154"/>
      <c r="R577" s="179">
        <f t="shared" si="28"/>
        <v>88016.11</v>
      </c>
      <c r="S577" s="179">
        <f t="shared" si="28"/>
        <v>92894.36</v>
      </c>
      <c r="T577" s="179">
        <f t="shared" si="28"/>
        <v>68106.25</v>
      </c>
      <c r="U577" s="5"/>
      <c r="V577" s="5"/>
      <c r="W577" s="5"/>
      <c r="X577" s="5"/>
      <c r="Y577" s="190"/>
      <c r="Z577" s="5"/>
      <c r="AA577" s="5"/>
      <c r="AB577" s="5"/>
    </row>
    <row r="578" spans="1:28" ht="15.75" customHeight="1" x14ac:dyDescent="0.25">
      <c r="A578" s="314"/>
      <c r="B578" s="13"/>
      <c r="C578" s="12"/>
      <c r="D578" s="24"/>
      <c r="E578" s="289"/>
      <c r="F578" s="66" t="s">
        <v>11</v>
      </c>
      <c r="G578" s="115">
        <f>G577/G576</f>
        <v>4.4499051559229834E-2</v>
      </c>
      <c r="H578" s="115">
        <f t="shared" ref="H578" si="31">H577/H576</f>
        <v>4.6920924717031576E-2</v>
      </c>
      <c r="I578" s="387">
        <f>I577/I576</f>
        <v>4.0220541290536142E-2</v>
      </c>
      <c r="J578" s="494"/>
      <c r="K578" s="495">
        <f>K577/K576</f>
        <v>4.0220541290536149E-2</v>
      </c>
      <c r="L578" s="421"/>
      <c r="M578" s="387">
        <f>M577/M576</f>
        <v>4.0220541290536149E-2</v>
      </c>
      <c r="N578" s="494"/>
      <c r="O578" s="495">
        <f>O577/O576</f>
        <v>4.0220541290536149E-2</v>
      </c>
      <c r="Q578" s="154"/>
      <c r="R578" s="168"/>
      <c r="S578" s="168"/>
      <c r="T578" s="168"/>
      <c r="U578" s="5"/>
      <c r="V578" s="5"/>
      <c r="W578" s="5"/>
      <c r="X578" s="5"/>
      <c r="Y578" s="190"/>
      <c r="Z578" s="5"/>
      <c r="AA578" s="5"/>
      <c r="AB578" s="5"/>
    </row>
    <row r="579" spans="1:28" ht="15.75" customHeight="1" x14ac:dyDescent="0.25">
      <c r="A579" s="314"/>
      <c r="B579" s="13"/>
      <c r="C579" s="12"/>
      <c r="D579" s="248"/>
      <c r="E579" s="249"/>
      <c r="F579" s="67" t="s">
        <v>15</v>
      </c>
      <c r="G579" s="116">
        <f>G568+G571+G574+G577</f>
        <v>2029302.59</v>
      </c>
      <c r="H579" s="116">
        <f>H568+H571+H574+H577</f>
        <v>1757192.68</v>
      </c>
      <c r="I579" s="116">
        <f>I568+I571+I574+I577</f>
        <v>1963590.7000000002</v>
      </c>
      <c r="J579" s="339"/>
      <c r="K579" s="116">
        <f>K568+K571+K574+K577</f>
        <v>1935836.0862370003</v>
      </c>
      <c r="L579" s="339"/>
      <c r="M579" s="496">
        <f>M568+M571+M574+M577</f>
        <v>1935836.0862370003</v>
      </c>
      <c r="N579" s="498"/>
      <c r="O579" s="500">
        <f>O568+O571+O574+O577</f>
        <v>1935836.0862370003</v>
      </c>
      <c r="Q579" s="117"/>
      <c r="R579" s="168"/>
      <c r="S579" s="168"/>
      <c r="T579" s="168"/>
      <c r="U579" s="5"/>
      <c r="V579" s="5"/>
      <c r="W579" s="5"/>
      <c r="X579" s="5"/>
      <c r="Y579" s="190"/>
      <c r="Z579" s="5"/>
      <c r="AA579" s="5"/>
      <c r="AB579" s="5"/>
    </row>
    <row r="580" spans="1:28" ht="21" customHeight="1" x14ac:dyDescent="0.25">
      <c r="A580" s="4"/>
      <c r="B580" s="14"/>
      <c r="C580" s="20"/>
      <c r="D580" s="20"/>
      <c r="E580" s="27"/>
      <c r="F580" s="68"/>
      <c r="G580" s="317"/>
      <c r="H580" s="317"/>
      <c r="I580" s="316"/>
      <c r="J580" s="340"/>
      <c r="K580" s="316"/>
      <c r="L580" s="340"/>
      <c r="M580" s="316"/>
      <c r="N580" s="340"/>
      <c r="O580" s="316"/>
      <c r="Q580" s="117"/>
      <c r="R580" s="568" t="s">
        <v>59</v>
      </c>
      <c r="S580" s="568"/>
      <c r="T580" s="568"/>
      <c r="U580" s="5"/>
      <c r="V580" s="567" t="s">
        <v>60</v>
      </c>
      <c r="W580" s="567"/>
      <c r="X580" s="567"/>
      <c r="Y580" s="217"/>
      <c r="Z580" s="180"/>
      <c r="AA580" s="180"/>
      <c r="AB580" s="180"/>
    </row>
    <row r="581" spans="1:28" ht="15.75" x14ac:dyDescent="0.25">
      <c r="A581" s="4"/>
      <c r="B581" s="14"/>
      <c r="C581" s="20"/>
      <c r="D581" s="20"/>
      <c r="E581" s="27"/>
      <c r="F581" s="69"/>
      <c r="G581" s="117"/>
      <c r="H581" s="117"/>
      <c r="I581" s="117"/>
      <c r="J581" s="341"/>
      <c r="K581" s="117"/>
      <c r="L581" s="341"/>
      <c r="M581" s="117"/>
      <c r="N581" s="341"/>
      <c r="O581" s="117"/>
      <c r="Q581" s="117"/>
      <c r="R581" s="180">
        <v>2021</v>
      </c>
      <c r="S581" s="180">
        <v>2020</v>
      </c>
      <c r="T581" s="180">
        <v>2019</v>
      </c>
      <c r="U581" s="180"/>
      <c r="V581" s="180">
        <v>2021</v>
      </c>
      <c r="W581" s="180">
        <v>2020</v>
      </c>
      <c r="X581" s="180">
        <v>2019</v>
      </c>
      <c r="Y581" s="217"/>
      <c r="Z581" s="180"/>
      <c r="AA581" s="180"/>
      <c r="AB581" s="180"/>
    </row>
    <row r="582" spans="1:28" ht="15.75" x14ac:dyDescent="0.25">
      <c r="A582" s="314"/>
      <c r="B582" s="13"/>
      <c r="C582" s="12"/>
      <c r="D582" s="25"/>
      <c r="E582" s="33" t="s">
        <v>61</v>
      </c>
      <c r="F582" s="70" t="s">
        <v>67</v>
      </c>
      <c r="G582" s="118">
        <v>23260.999999999993</v>
      </c>
      <c r="H582" s="118">
        <v>16490.999999999993</v>
      </c>
      <c r="I582" s="118">
        <v>38118.999999999985</v>
      </c>
      <c r="J582" s="342"/>
      <c r="K582" s="118">
        <v>38118.999999999985</v>
      </c>
      <c r="L582" s="342"/>
      <c r="M582" s="118">
        <v>38118.999999999985</v>
      </c>
      <c r="N582" s="342"/>
      <c r="O582" s="118">
        <v>38118.999999999985</v>
      </c>
      <c r="Q582" s="155"/>
      <c r="R582" s="118">
        <f>V582-R567</f>
        <v>15447.892132791552</v>
      </c>
      <c r="S582" s="118">
        <f t="shared" ref="S582:T582" si="32">W582-S567</f>
        <v>-1655.613131421771</v>
      </c>
      <c r="T582" s="118">
        <f t="shared" si="32"/>
        <v>-37702.59581425129</v>
      </c>
      <c r="U582" s="118"/>
      <c r="V582" s="197">
        <v>42767.999999999985</v>
      </c>
      <c r="W582" s="197">
        <v>25692.999999999993</v>
      </c>
      <c r="X582" s="197">
        <v>33404.999999999993</v>
      </c>
      <c r="Y582" s="226"/>
      <c r="Z582" s="197"/>
      <c r="AA582" s="197"/>
      <c r="AB582" s="197"/>
    </row>
    <row r="583" spans="1:28" ht="15.75" x14ac:dyDescent="0.25">
      <c r="A583" s="314"/>
      <c r="B583" s="13"/>
      <c r="C583" s="12"/>
      <c r="D583" s="25"/>
      <c r="E583" s="34"/>
      <c r="F583" s="71" t="s">
        <v>10</v>
      </c>
      <c r="G583" s="119">
        <v>72490.529999999955</v>
      </c>
      <c r="H583" s="119">
        <v>70900.02999999997</v>
      </c>
      <c r="I583" s="119">
        <v>134032.56999999998</v>
      </c>
      <c r="J583" s="343"/>
      <c r="K583" s="119">
        <v>134032.56999999998</v>
      </c>
      <c r="L583" s="343"/>
      <c r="M583" s="119">
        <v>134032.56999999998</v>
      </c>
      <c r="N583" s="343"/>
      <c r="O583" s="119">
        <v>134032.56999999998</v>
      </c>
      <c r="Q583" s="156"/>
      <c r="R583" s="119">
        <f t="shared" ref="R583:T583" si="33">V583-R568</f>
        <v>53125.166644123252</v>
      </c>
      <c r="S583" s="119">
        <f t="shared" si="33"/>
        <v>-3801.2742282732943</v>
      </c>
      <c r="T583" s="119">
        <f t="shared" si="33"/>
        <v>-5834.066849749157</v>
      </c>
      <c r="U583" s="119"/>
      <c r="V583" s="198">
        <v>147055.77999999997</v>
      </c>
      <c r="W583" s="198">
        <v>95719.929999999964</v>
      </c>
      <c r="X583" s="198">
        <v>99462.009999999951</v>
      </c>
      <c r="Y583" s="227"/>
      <c r="Z583" s="198"/>
      <c r="AA583" s="198"/>
      <c r="AB583" s="198"/>
    </row>
    <row r="584" spans="1:28" ht="15.75" x14ac:dyDescent="0.25">
      <c r="A584" s="314"/>
      <c r="B584" s="13"/>
      <c r="C584" s="12"/>
      <c r="D584" s="25"/>
      <c r="E584" s="34"/>
      <c r="F584" s="72" t="s">
        <v>11</v>
      </c>
      <c r="G584" s="120">
        <v>3.1163978332831768</v>
      </c>
      <c r="H584" s="120">
        <v>4.2993165969316598</v>
      </c>
      <c r="I584" s="120">
        <v>3.5161617566043186</v>
      </c>
      <c r="J584" s="344"/>
      <c r="K584" s="120">
        <v>3.5161617566043186</v>
      </c>
      <c r="L584" s="344"/>
      <c r="M584" s="120">
        <v>3.5161617566043186</v>
      </c>
      <c r="N584" s="344"/>
      <c r="O584" s="120">
        <v>3.5161617566043186</v>
      </c>
      <c r="Q584" s="157"/>
      <c r="R584" s="120">
        <f>R583/R582</f>
        <v>3.4389912997484875</v>
      </c>
      <c r="S584" s="120">
        <f t="shared" ref="S584:T584" si="34">S583/S582</f>
        <v>2.2959918329524966</v>
      </c>
      <c r="T584" s="120">
        <f t="shared" si="34"/>
        <v>0.15473912932923109</v>
      </c>
      <c r="U584" s="120"/>
      <c r="V584" s="199">
        <v>3.4384535166479617</v>
      </c>
      <c r="W584" s="199">
        <v>3.7255256295489039</v>
      </c>
      <c r="X584" s="199">
        <v>2.977458763658134</v>
      </c>
      <c r="Y584" s="228"/>
      <c r="Z584" s="199"/>
      <c r="AA584" s="199"/>
      <c r="AB584" s="199"/>
    </row>
    <row r="585" spans="1:28" ht="15.75" x14ac:dyDescent="0.25">
      <c r="A585" s="314"/>
      <c r="B585" s="13"/>
      <c r="C585" s="12"/>
      <c r="D585" s="25"/>
      <c r="E585" s="34"/>
      <c r="F585" s="73" t="s">
        <v>12</v>
      </c>
      <c r="G585" s="121">
        <v>2682549.9599999981</v>
      </c>
      <c r="H585" s="121">
        <v>2127968.419999999</v>
      </c>
      <c r="I585" s="121">
        <v>2224739.1999999988</v>
      </c>
      <c r="J585" s="345"/>
      <c r="K585" s="121">
        <v>2224739.1999999988</v>
      </c>
      <c r="L585" s="345"/>
      <c r="M585" s="121">
        <v>2224739.1999999988</v>
      </c>
      <c r="N585" s="345"/>
      <c r="O585" s="121">
        <v>2224739.1999999988</v>
      </c>
      <c r="Q585" s="158"/>
      <c r="R585" s="121">
        <f t="shared" ref="R585:T586" si="35">V585-R570</f>
        <v>279600.33036699891</v>
      </c>
      <c r="S585" s="121">
        <f t="shared" si="35"/>
        <v>378061.49319999944</v>
      </c>
      <c r="T585" s="121">
        <f t="shared" si="35"/>
        <v>496630.81519999774</v>
      </c>
      <c r="U585" s="121"/>
      <c r="V585" s="200">
        <v>3711164.1999999988</v>
      </c>
      <c r="W585" s="200">
        <v>3492553.419999999</v>
      </c>
      <c r="X585" s="200">
        <v>4190354.9599999981</v>
      </c>
      <c r="Y585" s="229"/>
      <c r="Z585" s="200"/>
      <c r="AA585" s="200"/>
      <c r="AB585" s="200"/>
    </row>
    <row r="586" spans="1:28" ht="15.75" x14ac:dyDescent="0.25">
      <c r="A586" s="314"/>
      <c r="B586" s="13"/>
      <c r="C586" s="12"/>
      <c r="D586" s="25"/>
      <c r="E586" s="34"/>
      <c r="F586" s="74" t="s">
        <v>10</v>
      </c>
      <c r="G586" s="122">
        <v>464119.06999999972</v>
      </c>
      <c r="H586" s="122">
        <v>414911.49999999977</v>
      </c>
      <c r="I586" s="122">
        <v>387264.3899999999</v>
      </c>
      <c r="J586" s="346"/>
      <c r="K586" s="122">
        <v>387264.3899999999</v>
      </c>
      <c r="L586" s="346"/>
      <c r="M586" s="122">
        <v>387264.3899999999</v>
      </c>
      <c r="N586" s="346"/>
      <c r="O586" s="122">
        <v>387264.3899999999</v>
      </c>
      <c r="Q586" s="159"/>
      <c r="R586" s="122">
        <f t="shared" si="35"/>
        <v>53640.223240999854</v>
      </c>
      <c r="S586" s="122" t="e">
        <f t="shared" si="35"/>
        <v>#VALUE!</v>
      </c>
      <c r="T586" s="122">
        <f t="shared" si="35"/>
        <v>91279.62232237414</v>
      </c>
      <c r="U586" s="122"/>
      <c r="V586" s="201">
        <v>609938.67999999993</v>
      </c>
      <c r="W586" s="201">
        <v>628598.75999999978</v>
      </c>
      <c r="X586" s="201">
        <v>705735.99999999977</v>
      </c>
      <c r="Y586" s="230"/>
      <c r="Z586" s="201"/>
      <c r="AA586" s="201"/>
      <c r="AB586" s="201"/>
    </row>
    <row r="587" spans="1:28" ht="15.75" x14ac:dyDescent="0.25">
      <c r="A587" s="314"/>
      <c r="B587" s="13"/>
      <c r="C587" s="12"/>
      <c r="D587" s="25"/>
      <c r="E587" s="34"/>
      <c r="F587" s="75" t="s">
        <v>11</v>
      </c>
      <c r="G587" s="123">
        <v>0.17301413838346558</v>
      </c>
      <c r="H587" s="123">
        <v>0.19498010219531359</v>
      </c>
      <c r="I587" s="123">
        <v>0.17407181479968534</v>
      </c>
      <c r="J587" s="347"/>
      <c r="K587" s="123">
        <v>0.17407181479968534</v>
      </c>
      <c r="L587" s="347"/>
      <c r="M587" s="123">
        <v>0.17407181479968534</v>
      </c>
      <c r="N587" s="347"/>
      <c r="O587" s="123">
        <v>0.17407181479968534</v>
      </c>
      <c r="Q587" s="160"/>
      <c r="R587" s="123">
        <f>R586/R585</f>
        <v>0.19184606531255724</v>
      </c>
      <c r="S587" s="123" t="e">
        <f t="shared" ref="S587:T587" si="36">S586/S585</f>
        <v>#VALUE!</v>
      </c>
      <c r="T587" s="123">
        <f t="shared" si="36"/>
        <v>0.18379774176037589</v>
      </c>
      <c r="U587" s="123"/>
      <c r="V587" s="202">
        <v>0.16435238300692817</v>
      </c>
      <c r="W587" s="202">
        <v>0.17998257561368952</v>
      </c>
      <c r="X587" s="202">
        <v>0.16841914509314029</v>
      </c>
      <c r="Y587" s="231"/>
      <c r="Z587" s="202"/>
      <c r="AA587" s="202"/>
      <c r="AB587" s="202"/>
    </row>
    <row r="588" spans="1:28" ht="15.75" x14ac:dyDescent="0.25">
      <c r="A588" s="314"/>
      <c r="B588" s="13"/>
      <c r="C588" s="12"/>
      <c r="D588" s="25"/>
      <c r="E588" s="34"/>
      <c r="F588" s="76" t="s">
        <v>68</v>
      </c>
      <c r="G588" s="124">
        <v>7902405.7499999963</v>
      </c>
      <c r="H588" s="124">
        <v>6773804.1099999975</v>
      </c>
      <c r="I588" s="124">
        <v>8745674.8899999987</v>
      </c>
      <c r="J588" s="348"/>
      <c r="K588" s="124">
        <v>8745674.8899999987</v>
      </c>
      <c r="L588" s="348"/>
      <c r="M588" s="124">
        <v>8745674.8899999987</v>
      </c>
      <c r="N588" s="348"/>
      <c r="O588" s="124">
        <v>8745674.8899999987</v>
      </c>
      <c r="Q588" s="161"/>
      <c r="R588" s="124">
        <f t="shared" ref="R588:T589" si="37">V588-R573</f>
        <v>1965845.3278856669</v>
      </c>
      <c r="S588" s="124">
        <f t="shared" si="37"/>
        <v>1689462.1940730987</v>
      </c>
      <c r="T588" s="124">
        <f t="shared" si="37"/>
        <v>2211092.0009299964</v>
      </c>
      <c r="U588" s="124"/>
      <c r="V588" s="203">
        <v>11549714.889999999</v>
      </c>
      <c r="W588" s="203">
        <v>9550374.1099999975</v>
      </c>
      <c r="X588" s="203">
        <v>11217475.749999996</v>
      </c>
      <c r="Y588" s="232"/>
      <c r="Z588" s="203"/>
      <c r="AA588" s="203"/>
      <c r="AB588" s="203"/>
    </row>
    <row r="589" spans="1:28" ht="15.75" x14ac:dyDescent="0.25">
      <c r="A589" s="314"/>
      <c r="B589" s="13"/>
      <c r="C589" s="12"/>
      <c r="D589" s="25"/>
      <c r="E589" s="34"/>
      <c r="F589" s="77" t="s">
        <v>10</v>
      </c>
      <c r="G589" s="125">
        <v>775358.69999999972</v>
      </c>
      <c r="H589" s="125">
        <v>640818.70000000007</v>
      </c>
      <c r="I589" s="125">
        <v>829894.12999999942</v>
      </c>
      <c r="J589" s="349"/>
      <c r="K589" s="125">
        <v>829894.12999999942</v>
      </c>
      <c r="L589" s="349"/>
      <c r="M589" s="125">
        <v>829894.12999999942</v>
      </c>
      <c r="N589" s="349"/>
      <c r="O589" s="125">
        <v>829894.12999999942</v>
      </c>
      <c r="Q589" s="162"/>
      <c r="R589" s="125">
        <f t="shared" si="37"/>
        <v>203100.0500489797</v>
      </c>
      <c r="S589" s="125">
        <f t="shared" si="37"/>
        <v>188730.94514657825</v>
      </c>
      <c r="T589" s="125">
        <f t="shared" si="37"/>
        <v>206213.31686999986</v>
      </c>
      <c r="U589" s="125"/>
      <c r="V589" s="204">
        <v>1109012.1899999995</v>
      </c>
      <c r="W589" s="204">
        <v>899241.17</v>
      </c>
      <c r="X589" s="204">
        <v>1060864.7399999998</v>
      </c>
      <c r="Y589" s="233"/>
      <c r="Z589" s="204"/>
      <c r="AA589" s="204"/>
      <c r="AB589" s="204"/>
    </row>
    <row r="590" spans="1:28" ht="15.75" x14ac:dyDescent="0.25">
      <c r="A590" s="314"/>
      <c r="B590" s="13"/>
      <c r="C590" s="12"/>
      <c r="D590" s="25"/>
      <c r="E590" s="34"/>
      <c r="F590" s="77" t="s">
        <v>11</v>
      </c>
      <c r="G590" s="125">
        <v>9.8116791838991579E-2</v>
      </c>
      <c r="H590" s="125">
        <v>9.4602484747673091E-2</v>
      </c>
      <c r="I590" s="125">
        <v>9.4891948355971825E-2</v>
      </c>
      <c r="J590" s="349"/>
      <c r="K590" s="125">
        <v>9.4891948355971825E-2</v>
      </c>
      <c r="L590" s="349"/>
      <c r="M590" s="125">
        <v>9.4891948355971825E-2</v>
      </c>
      <c r="N590" s="349"/>
      <c r="O590" s="125">
        <v>9.4891948355971825E-2</v>
      </c>
      <c r="Q590" s="162"/>
      <c r="R590" s="125">
        <f>R589/R588</f>
        <v>0.10331435905357858</v>
      </c>
      <c r="S590" s="125">
        <f t="shared" ref="S590:T590" si="38">S589/S588</f>
        <v>0.11171066497295787</v>
      </c>
      <c r="T590" s="125">
        <f t="shared" si="38"/>
        <v>9.3263110166047145E-2</v>
      </c>
      <c r="U590" s="125"/>
      <c r="V590" s="204">
        <v>9.6020741686031322E-2</v>
      </c>
      <c r="W590" s="204">
        <v>9.4157690540983455E-2</v>
      </c>
      <c r="X590" s="204">
        <v>9.4572501304493586E-2</v>
      </c>
      <c r="Y590" s="233"/>
      <c r="Z590" s="204"/>
      <c r="AA590" s="204"/>
      <c r="AB590" s="204"/>
    </row>
    <row r="591" spans="1:28" ht="15.75" x14ac:dyDescent="0.25">
      <c r="A591" s="314"/>
      <c r="B591" s="13"/>
      <c r="C591" s="12"/>
      <c r="D591" s="25"/>
      <c r="E591" s="34"/>
      <c r="F591" s="78" t="s">
        <v>69</v>
      </c>
      <c r="G591" s="126">
        <v>1037675.2399999998</v>
      </c>
      <c r="H591" s="126">
        <v>1362454.6699999995</v>
      </c>
      <c r="I591" s="126">
        <v>1286555.5099999998</v>
      </c>
      <c r="J591" s="350"/>
      <c r="K591" s="126">
        <v>1286555.5099999998</v>
      </c>
      <c r="L591" s="350"/>
      <c r="M591" s="126">
        <v>1286555.5099999998</v>
      </c>
      <c r="N591" s="350"/>
      <c r="O591" s="126">
        <v>1286555.5099999998</v>
      </c>
      <c r="Q591" s="163"/>
      <c r="R591" s="126">
        <f t="shared" ref="R591:T592" si="39">V591-R576</f>
        <v>5008.9399999999441</v>
      </c>
      <c r="S591" s="126">
        <f t="shared" si="39"/>
        <v>336963.66999999946</v>
      </c>
      <c r="T591" s="126">
        <f t="shared" si="39"/>
        <v>-56116.240000000224</v>
      </c>
      <c r="U591" s="126"/>
      <c r="V591" s="205">
        <v>2211848.11</v>
      </c>
      <c r="W591" s="205">
        <v>2336520.6699999995</v>
      </c>
      <c r="X591" s="205">
        <v>1533594.2399999998</v>
      </c>
      <c r="Y591" s="234"/>
      <c r="Z591" s="205"/>
      <c r="AA591" s="205"/>
      <c r="AB591" s="205"/>
    </row>
    <row r="592" spans="1:28" ht="15.75" x14ac:dyDescent="0.25">
      <c r="A592" s="314"/>
      <c r="B592" s="13"/>
      <c r="C592" s="12"/>
      <c r="D592" s="25"/>
      <c r="E592" s="34"/>
      <c r="F592" s="79" t="s">
        <v>10</v>
      </c>
      <c r="G592" s="127">
        <v>47012.540000000008</v>
      </c>
      <c r="H592" s="127">
        <v>64575.219999999987</v>
      </c>
      <c r="I592" s="127">
        <v>53255.629999999976</v>
      </c>
      <c r="J592" s="351"/>
      <c r="K592" s="127">
        <v>53255.629999999976</v>
      </c>
      <c r="L592" s="351"/>
      <c r="M592" s="127">
        <v>53255.629999999976</v>
      </c>
      <c r="N592" s="351"/>
      <c r="O592" s="127">
        <v>53255.629999999976</v>
      </c>
      <c r="Q592" s="164"/>
      <c r="R592" s="127">
        <f t="shared" si="39"/>
        <v>974.68999999997322</v>
      </c>
      <c r="S592" s="127">
        <f t="shared" si="39"/>
        <v>14818.699999999983</v>
      </c>
      <c r="T592" s="127">
        <f t="shared" si="39"/>
        <v>620.10000000000582</v>
      </c>
      <c r="U592" s="127"/>
      <c r="V592" s="206">
        <v>88990.799999999974</v>
      </c>
      <c r="W592" s="206">
        <v>107713.05999999998</v>
      </c>
      <c r="X592" s="206">
        <v>68726.350000000006</v>
      </c>
      <c r="Y592" s="235"/>
      <c r="Z592" s="206"/>
      <c r="AA592" s="206"/>
      <c r="AB592" s="206"/>
    </row>
    <row r="593" spans="1:28" ht="15.75" x14ac:dyDescent="0.25">
      <c r="A593" s="314"/>
      <c r="B593" s="13"/>
      <c r="C593" s="12"/>
      <c r="D593" s="25"/>
      <c r="E593" s="34"/>
      <c r="F593" s="80" t="s">
        <v>11</v>
      </c>
      <c r="G593" s="128">
        <v>4.530563917088358E-2</v>
      </c>
      <c r="H593" s="128">
        <v>4.7396233740385658E-2</v>
      </c>
      <c r="I593" s="128">
        <v>4.1393962084076717E-2</v>
      </c>
      <c r="J593" s="352"/>
      <c r="K593" s="128">
        <v>4.1393962084076717E-2</v>
      </c>
      <c r="L593" s="352"/>
      <c r="M593" s="128">
        <v>4.1393962084076717E-2</v>
      </c>
      <c r="N593" s="352"/>
      <c r="O593" s="128">
        <v>4.1393962084076717E-2</v>
      </c>
      <c r="Q593" s="165"/>
      <c r="R593" s="128">
        <f>R592/R591</f>
        <v>0.19459007294956301</v>
      </c>
      <c r="S593" s="128">
        <f t="shared" ref="S593:T593" si="40">S592/S591</f>
        <v>4.3977144479700157E-2</v>
      </c>
      <c r="T593" s="128">
        <f t="shared" si="40"/>
        <v>-1.105027706774373E-2</v>
      </c>
      <c r="U593" s="128"/>
      <c r="V593" s="207">
        <v>4.023368494322152E-2</v>
      </c>
      <c r="W593" s="207">
        <v>4.6099767651531204E-2</v>
      </c>
      <c r="X593" s="207">
        <v>4.4813907230115843E-2</v>
      </c>
      <c r="Y593" s="236"/>
      <c r="Z593" s="207"/>
      <c r="AA593" s="207"/>
      <c r="AB593" s="207"/>
    </row>
    <row r="594" spans="1:28" ht="15.75" x14ac:dyDescent="0.25">
      <c r="A594" s="314"/>
      <c r="B594" s="13"/>
      <c r="C594" s="12"/>
      <c r="D594" s="25"/>
      <c r="E594" s="34"/>
      <c r="F594" s="81" t="s">
        <v>15</v>
      </c>
      <c r="G594" s="129">
        <f>G583+G586+G589+G592</f>
        <v>1358980.8399999994</v>
      </c>
      <c r="H594" s="129">
        <f>H583+H586+H589+H592</f>
        <v>1191205.4499999997</v>
      </c>
      <c r="I594" s="129">
        <f t="shared" ref="I594:K594" si="41">I583+I586+I589+I592</f>
        <v>1404446.7199999993</v>
      </c>
      <c r="J594" s="353"/>
      <c r="K594" s="129">
        <f t="shared" si="41"/>
        <v>1404446.7199999993</v>
      </c>
      <c r="L594" s="353"/>
      <c r="M594" s="129">
        <f t="shared" ref="M594" si="42">M583+M586+M589+M592</f>
        <v>1404446.7199999993</v>
      </c>
      <c r="N594" s="353"/>
      <c r="O594" s="129">
        <f t="shared" ref="O594" si="43">O583+O586+O589+O592</f>
        <v>1404446.7199999993</v>
      </c>
      <c r="Q594" s="117"/>
      <c r="R594" s="116">
        <f>R583+R586+R589+R592</f>
        <v>310840.12993410276</v>
      </c>
      <c r="S594" s="116" t="e">
        <f>S583+S586+S589+S592</f>
        <v>#VALUE!</v>
      </c>
      <c r="T594" s="116">
        <f>T583+T586+T589+T592</f>
        <v>292278.97234262479</v>
      </c>
      <c r="U594" s="5"/>
      <c r="V594" s="116">
        <f>V583+V586+V589+V592</f>
        <v>1954997.4499999995</v>
      </c>
      <c r="W594" s="116">
        <f>W583+W586+W589+W592</f>
        <v>1731272.92</v>
      </c>
      <c r="X594" s="116">
        <f>X583+X586+X589+X592</f>
        <v>1934789.0999999996</v>
      </c>
      <c r="Y594" s="237"/>
      <c r="Z594" s="117"/>
      <c r="AA594" s="117"/>
      <c r="AB594" s="117"/>
    </row>
    <row r="595" spans="1:28" ht="21" x14ac:dyDescent="0.25">
      <c r="A595" s="314"/>
      <c r="B595" s="13"/>
      <c r="C595" s="12"/>
      <c r="D595" s="12"/>
      <c r="E595" s="35"/>
      <c r="F595" s="82"/>
      <c r="G595" s="317"/>
      <c r="H595" s="317"/>
      <c r="I595" s="316" t="e">
        <f>SUM(I594:P594,R568:T568,R571:T571,R574:T574,R577:T577)</f>
        <v>#VALUE!</v>
      </c>
      <c r="J595" s="340"/>
      <c r="K595" s="316">
        <f>SUM(K594:R594,T568:V568,T571:V571,T574:V574,T577:V577)</f>
        <v>6166690.4175914759</v>
      </c>
      <c r="L595" s="340"/>
      <c r="M595" s="316" t="e">
        <f>SUM(M594:T594,V568:X568,V571:X571,V574:X574,V577:X577)</f>
        <v>#VALUE!</v>
      </c>
      <c r="N595" s="340"/>
      <c r="O595" s="316" t="e">
        <f>SUM(O594:V594,X568:Z568,X571:Z571,X574:Z574,X577:Z577)</f>
        <v>#VALUE!</v>
      </c>
      <c r="Q595" s="166"/>
      <c r="R595" s="569" t="e">
        <f>SUM(R594:T594,R568:T568,R571:T571,R574:T574,R577:T577)</f>
        <v>#VALUE!</v>
      </c>
      <c r="S595" s="569"/>
      <c r="T595" s="569"/>
      <c r="U595" s="5"/>
      <c r="V595" s="569">
        <f>SUM(V594:X594)</f>
        <v>5621059.4699999988</v>
      </c>
      <c r="W595" s="569"/>
      <c r="X595" s="569"/>
      <c r="Y595" s="238"/>
      <c r="Z595" s="215"/>
      <c r="AA595" s="215"/>
      <c r="AB595" s="215"/>
    </row>
  </sheetData>
  <mergeCells count="48">
    <mergeCell ref="R595:T595"/>
    <mergeCell ref="V595:X595"/>
    <mergeCell ref="U352:U354"/>
    <mergeCell ref="Q300:Q301"/>
    <mergeCell ref="V159:X159"/>
    <mergeCell ref="V165:X165"/>
    <mergeCell ref="Z159:AB159"/>
    <mergeCell ref="Z263:AB263"/>
    <mergeCell ref="V330:W330"/>
    <mergeCell ref="R580:T580"/>
    <mergeCell ref="V580:X580"/>
    <mergeCell ref="B82:B94"/>
    <mergeCell ref="B95:B107"/>
    <mergeCell ref="B108:B120"/>
    <mergeCell ref="B121:B133"/>
    <mergeCell ref="Z3:AB3"/>
    <mergeCell ref="V3:X3"/>
    <mergeCell ref="V17:AB17"/>
    <mergeCell ref="V95:W95"/>
    <mergeCell ref="V82:X82"/>
    <mergeCell ref="B4:B16"/>
    <mergeCell ref="B17:B29"/>
    <mergeCell ref="B30:B42"/>
    <mergeCell ref="B43:B55"/>
    <mergeCell ref="B56:B68"/>
    <mergeCell ref="B356:B368"/>
    <mergeCell ref="B369:B380"/>
    <mergeCell ref="B382:B394"/>
    <mergeCell ref="B395:B407"/>
    <mergeCell ref="B134:B146"/>
    <mergeCell ref="B147:B159"/>
    <mergeCell ref="B160:B172"/>
    <mergeCell ref="B173:B185"/>
    <mergeCell ref="B186:B198"/>
    <mergeCell ref="B199:B211"/>
    <mergeCell ref="B251:B263"/>
    <mergeCell ref="B264:B276"/>
    <mergeCell ref="B277:B289"/>
    <mergeCell ref="B291:B303"/>
    <mergeCell ref="B304:B316"/>
    <mergeCell ref="B317:B328"/>
    <mergeCell ref="B330:B342"/>
    <mergeCell ref="B343:B355"/>
    <mergeCell ref="B408:B420"/>
    <mergeCell ref="B422:B434"/>
    <mergeCell ref="B435:B447"/>
    <mergeCell ref="B539:B544"/>
    <mergeCell ref="B553:B565"/>
  </mergeCells>
  <conditionalFormatting sqref="R595:T595 G595:I595">
    <cfRule type="cellIs" dxfId="1" priority="10" operator="notEqual">
      <formula>$V$595</formula>
    </cfRule>
  </conditionalFormatting>
  <conditionalFormatting sqref="J1:O1048576">
    <cfRule type="cellIs" dxfId="0" priority="1" operator="equal">
      <formula>0</formula>
    </cfRule>
  </conditionalFormatting>
  <pageMargins left="0.11811023622047245" right="0.11811023622047245" top="0.15748031496062992" bottom="0.15748031496062992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Podklady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Čorňáková</dc:creator>
  <cp:lastModifiedBy>maros.kvitkovsky</cp:lastModifiedBy>
  <cp:lastPrinted>2022-06-29T07:39:07Z</cp:lastPrinted>
  <dcterms:created xsi:type="dcterms:W3CDTF">2022-06-27T14:48:31Z</dcterms:created>
  <dcterms:modified xsi:type="dcterms:W3CDTF">2022-07-06T08:08:55Z</dcterms:modified>
</cp:coreProperties>
</file>